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Índice" sheetId="1" r:id="rId1"/>
    <sheet name="AMTA" sheetId="2" r:id="rId2"/>
    <sheet name="AG. ADM.DIGITAL" sheetId="3" r:id="rId3"/>
    <sheet name="OBRAS MADRID" sheetId="4" r:id="rId4"/>
    <sheet name="Hosp. FUENLABRADA" sheetId="5" r:id="rId5"/>
    <sheet name="MADRID ACTIVA" sheetId="6" r:id="rId6"/>
    <sheet name="NUEVO ARPEGIO" sheetId="7" r:id="rId7"/>
    <sheet name="RTVM" sheetId="8" r:id="rId8"/>
    <sheet name="MADRID CULTURA Y TURISMO" sheetId="9" r:id="rId9"/>
    <sheet name="UCR" sheetId="10" r:id="rId10"/>
    <sheet name="IECSUASV" sheetId="11" r:id="rId11"/>
    <sheet name="ALCALINGUA" sheetId="12" r:id="rId12"/>
    <sheet name="CANAL Comunic." sheetId="13" r:id="rId13"/>
    <sheet name="CYII" sheetId="14" r:id="rId14"/>
    <sheet name="CYII Gestión" sheetId="15" r:id="rId15"/>
    <sheet name="CANAL Energ. Comercial." sheetId="16" r:id="rId16"/>
    <sheet name="CANAL Energ. Distrib." sheetId="17" r:id="rId17"/>
    <sheet name="CANAL Energ. Gener." sheetId="18" r:id="rId18"/>
    <sheet name="CANAL Energía" sheetId="19" r:id="rId19"/>
    <sheet name="CANAL Extensia" sheetId="20" r:id="rId20"/>
    <sheet name="CANAL Gas Distrib." sheetId="21" r:id="rId21"/>
    <sheet name="CANAL Gest. Lanzarote" sheetId="22" r:id="rId22"/>
    <sheet name="CTC" sheetId="23" r:id="rId23"/>
    <sheet name="CRUSA" sheetId="24" r:id="rId24"/>
    <sheet name="GEDESMA" sheetId="25" r:id="rId25"/>
    <sheet name="HIDRÁULICA" sheetId="26" r:id="rId26"/>
    <sheet name="HISPANAGUA" sheetId="27" r:id="rId27"/>
    <sheet name="METRO" sheetId="28" r:id="rId28"/>
    <sheet name="PARTICIPACIONES CRM" sheetId="29" r:id="rId29"/>
    <sheet name="OCU" sheetId="30" r:id="rId30"/>
    <sheet name="OYD" sheetId="31" r:id="rId31"/>
    <sheet name="JUVENTUD" sheetId="32" r:id="rId32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areaD1" localSheetId="30">'OYD'!$C$3:$D$63</definedName>
    <definedName name="areaD1">'OCU'!$C$3:$D$63</definedName>
    <definedName name="areaD10" localSheetId="30">#REF!</definedName>
    <definedName name="areaD10">#REF!</definedName>
    <definedName name="areaD11" localSheetId="30">#REF!</definedName>
    <definedName name="areaD11">#REF!</definedName>
    <definedName name="areaD2_1">'[2]OCU'!$C$3:$D$58</definedName>
    <definedName name="areaD2_2">'[2]OCU'!$C$59:$D$61</definedName>
    <definedName name="areaD3_1" localSheetId="30">#REF!</definedName>
    <definedName name="areaD3_1">#REF!</definedName>
    <definedName name="areaD3_2" localSheetId="30">#REF!</definedName>
    <definedName name="areaD3_2">#REF!</definedName>
    <definedName name="areaD3_3" localSheetId="30">#REF!</definedName>
    <definedName name="areaD3_3">#REF!</definedName>
    <definedName name="areaD3_4" localSheetId="30">#REF!</definedName>
    <definedName name="areaD3_4">#REF!</definedName>
    <definedName name="areaD4" localSheetId="30">#REF!</definedName>
    <definedName name="areaD4">#REF!</definedName>
    <definedName name="areaD4a" localSheetId="30">#REF!</definedName>
    <definedName name="areaD4a">#REF!</definedName>
    <definedName name="areaD4b" localSheetId="30">#REF!</definedName>
    <definedName name="areaD4b">#REF!</definedName>
    <definedName name="areaD5" localSheetId="30">#REF!</definedName>
    <definedName name="areaD5">#REF!</definedName>
    <definedName name="areaD50" localSheetId="30">#REF!</definedName>
    <definedName name="areaD50">#REF!</definedName>
    <definedName name="areaD6" localSheetId="30">#REF!</definedName>
    <definedName name="areaD6">#REF!</definedName>
    <definedName name="areaD7" localSheetId="30">#REF!</definedName>
    <definedName name="areaD7">#REF!</definedName>
    <definedName name="areaD70" localSheetId="30">#REF!</definedName>
    <definedName name="areaD70">#REF!</definedName>
    <definedName name="areaD8" localSheetId="30">#REF!</definedName>
    <definedName name="areaD8">#REF!</definedName>
    <definedName name="areaD80" localSheetId="30">#REF!</definedName>
    <definedName name="areaD80">#REF!</definedName>
    <definedName name="areaD9" localSheetId="30">#REF!</definedName>
    <definedName name="areaD9">#REF!</definedName>
    <definedName name="areaD9b" localSheetId="30">#REF!</definedName>
    <definedName name="areaD9b">#REF!</definedName>
  </definedNames>
  <calcPr fullCalcOnLoad="1"/>
</workbook>
</file>

<file path=xl/comments27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rFont val="Tahoma"/>
            <family val="2"/>
          </rPr>
          <t>Dic 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DEF 7feb18
</t>
        </r>
      </text>
    </comment>
  </commentList>
</comments>
</file>

<file path=xl/sharedStrings.xml><?xml version="1.0" encoding="utf-8"?>
<sst xmlns="http://schemas.openxmlformats.org/spreadsheetml/2006/main" count="3830" uniqueCount="266">
  <si>
    <t>BALANCE DE SITUACIÓN</t>
  </si>
  <si>
    <t>EMPRESAS Y ENTES PÚBLICOS DE LA COMUNIDAD DE MADRID</t>
  </si>
  <si>
    <t/>
  </si>
  <si>
    <t>(miles de euros)</t>
  </si>
  <si>
    <t xml:space="preserve">  </t>
  </si>
  <si>
    <t xml:space="preserve">  BALANCE</t>
  </si>
  <si>
    <t xml:space="preserve">  ACTIVO</t>
  </si>
  <si>
    <t>T</t>
  </si>
  <si>
    <t>T-1</t>
  </si>
  <si>
    <t xml:space="preserve">  A) ACTIVO NO CORRIENTE</t>
  </si>
  <si>
    <t>I. Inmovilizado intangible.</t>
  </si>
  <si>
    <t>200, 201, (2801), (2901)</t>
  </si>
  <si>
    <t xml:space="preserve">    .Desarrollo</t>
  </si>
  <si>
    <t>206, (2806), (2906)</t>
  </si>
  <si>
    <t xml:space="preserve">    .Aplicaciones Informáticas</t>
  </si>
  <si>
    <t xml:space="preserve">    .Anticipos</t>
  </si>
  <si>
    <t>202, 203, 204, 205, (2802), (2803), (2805), (2902), (2903), (2905)</t>
  </si>
  <si>
    <t xml:space="preserve">    .Resto del Inmovilizado Intangible</t>
  </si>
  <si>
    <t>II. Inmovilizado material</t>
  </si>
  <si>
    <t>210, (2910)</t>
  </si>
  <si>
    <t xml:space="preserve">    .Terrenos</t>
  </si>
  <si>
    <t>211, 212, 213, 214, 215, 216, 217, 218, 219, 230, 231, 232, 233, 237, (281), (2911), (2912), (2913), (2914), (2915), (2916), (2917), (2918), (2919)</t>
  </si>
  <si>
    <t xml:space="preserve">    .Resto del Inmovilizado material</t>
  </si>
  <si>
    <t>III. Inversiones inmobiliarias.</t>
  </si>
  <si>
    <t>220, (2920)</t>
  </si>
  <si>
    <t>221, (282), (2921)</t>
  </si>
  <si>
    <t xml:space="preserve">    .Construcciones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</si>
  <si>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</si>
  <si>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</si>
  <si>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</si>
  <si>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</si>
  <si>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</si>
  <si>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6Âº, 8</t>
  </si>
  <si>
    <t>VII. Deudores comerciales no corrientes</t>
  </si>
  <si>
    <t xml:space="preserve">  B) ACTIVO CORRIENTE</t>
  </si>
  <si>
    <t>I. Activos no corrientes mantenidos para la venta.</t>
  </si>
  <si>
    <t xml:space="preserve">    .Inmovilizado </t>
  </si>
  <si>
    <t>580, (5990)</t>
  </si>
  <si>
    <t xml:space="preserve">         Terrenos</t>
  </si>
  <si>
    <t xml:space="preserve">         Resto de Inmovilizado</t>
  </si>
  <si>
    <t>581, 582, (5991), (5992)</t>
  </si>
  <si>
    <t xml:space="preserve">    .Inversiones financieras</t>
  </si>
  <si>
    <t>583, 584, (5993), (5994)</t>
  </si>
  <si>
    <t xml:space="preserve">    .Existencias y otros activos</t>
  </si>
  <si>
    <t>II. Existencias.</t>
  </si>
  <si>
    <t>30, 31, 32, 33, 34, 35, 36,  (39)</t>
  </si>
  <si>
    <t xml:space="preserve">    .Existencias</t>
  </si>
  <si>
    <t>III. Deudores comerciales y otras cuentas a cobrar.</t>
  </si>
  <si>
    <t>430, 431, 432, 433, 434,435, 436,  (437), (490), (4933), (4934), (4935)</t>
  </si>
  <si>
    <t xml:space="preserve">    .Clientes por ventas y prestaciones de servicios</t>
  </si>
  <si>
    <t xml:space="preserve">    .Accionistas (socios) por desembolsos exigidos</t>
  </si>
  <si>
    <t>44, 460, 470, 471, 472, 544, 5531, 5533</t>
  </si>
  <si>
    <t xml:space="preserve">    .Otros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</si>
  <si>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</si>
  <si>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</si>
  <si>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</si>
  <si>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</si>
  <si>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</si>
  <si>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</si>
  <si>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</si>
  <si>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</si>
  <si>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 xml:space="preserve">  A) PATRIMONIO NETO</t>
  </si>
  <si>
    <t>A-1) Fondos propios.</t>
  </si>
  <si>
    <t>100, 101, 102,  (1030), (1040)</t>
  </si>
  <si>
    <t xml:space="preserve">    .I.  Capital</t>
  </si>
  <si>
    <t xml:space="preserve">    .II.  Prima de emisión.</t>
  </si>
  <si>
    <t>112, 113, 114,  115, 119</t>
  </si>
  <si>
    <t xml:space="preserve">    .III. Reservas.</t>
  </si>
  <si>
    <t>(108), (109)</t>
  </si>
  <si>
    <t xml:space="preserve">    .IV. (Acciones y participaciones en patrimonio propias).</t>
  </si>
  <si>
    <t>120, (121)</t>
  </si>
  <si>
    <t xml:space="preserve">    .V.  Resultado de ejercicios anteriores.</t>
  </si>
  <si>
    <t xml:space="preserve">    .VI.  Otras aportaciones de socios.</t>
  </si>
  <si>
    <t xml:space="preserve">    .VII.  Resultado de ejercicio</t>
  </si>
  <si>
    <t>((557))</t>
  </si>
  <si>
    <t xml:space="preserve">    .VIII. (Dividendo a cuenta).</t>
  </si>
  <si>
    <t xml:space="preserve">    .IX.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</si>
  <si>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</si>
  <si>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</si>
  <si>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</si>
  <si>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</si>
  <si>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 xml:space="preserve">  B) PASIVO NO CORRIENTE.</t>
  </si>
  <si>
    <t>I. Provisiones a largo plazo</t>
  </si>
  <si>
    <t xml:space="preserve">    .Provisión por retribuciones al personal</t>
  </si>
  <si>
    <t xml:space="preserve">    .Provisión por desmantelamiento, retiro o rehabilitación del inmovilizado</t>
  </si>
  <si>
    <t>141, 142, 145, 146, 147</t>
  </si>
  <si>
    <t xml:space="preserve">    .Otras provisiones</t>
  </si>
  <si>
    <t>II. Deudas a largo plazo.</t>
  </si>
  <si>
    <t>177, 178, 179</t>
  </si>
  <si>
    <t xml:space="preserve">    .Obligaciones y otros valores negociables</t>
  </si>
  <si>
    <t>1605, 170</t>
  </si>
  <si>
    <t xml:space="preserve">    .Deudas con entidades de crédito.</t>
  </si>
  <si>
    <t>1625, 174</t>
  </si>
  <si>
    <t xml:space="preserve">    .Acreedores por arrendamiento financiero.</t>
  </si>
  <si>
    <t>1615, 1635, 171, 172, 173, 175, 176, 180, 185, 189</t>
  </si>
  <si>
    <t xml:space="preserve">    .Otras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</si>
  <si>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</si>
  <si>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</si>
  <si>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</si>
  <si>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</si>
  <si>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</si>
  <si>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</si>
  <si>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6Âº, 16</t>
  </si>
  <si>
    <t>VI. Acreedores comerciales no corrientes</t>
  </si>
  <si>
    <t>15; NECA 6Âº, 17</t>
  </si>
  <si>
    <t>VII. Deuda con características especiales a largo plazo</t>
  </si>
  <si>
    <t xml:space="preserve">  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</si>
  <si>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</si>
  <si>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</si>
  <si>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</si>
  <si>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</si>
  <si>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</si>
  <si>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</si>
  <si>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</si>
  <si>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</si>
  <si>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</si>
  <si>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 xml:space="preserve">    .Otras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</si>
  <si>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</si>
  <si>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</si>
  <si>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</si>
  <si>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</si>
  <si>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 xml:space="preserve">    .Proveedores.</t>
  </si>
  <si>
    <t>41, 438, 465, 466, 475, 476, 477</t>
  </si>
  <si>
    <t xml:space="preserve">    .Otros acreedores.</t>
  </si>
  <si>
    <t>485, 568</t>
  </si>
  <si>
    <t>VI. Periodificaciones a corto plazo</t>
  </si>
  <si>
    <t>502, 507; NECA 6Âº, 17</t>
  </si>
  <si>
    <t>VII. Deuda con características especiales a corto plazo</t>
  </si>
  <si>
    <t>TOTAL PATRIMONIO NETO Y PASIVO (A+B+C)</t>
  </si>
  <si>
    <t xml:space="preserve">(miles de euros) </t>
  </si>
  <si>
    <t>MADRID ACTIVA, S.A.</t>
  </si>
  <si>
    <t>NUEVO ARPEGIO, S.A.</t>
  </si>
  <si>
    <t>ALCALINGUA – UNIVERSIDAD DE ALCALÁ, S.R.L.</t>
  </si>
  <si>
    <t>CANAL DE COMUNICACIONES UNIDAS, S.A.</t>
  </si>
  <si>
    <t>CANAL DE ISABEL II</t>
  </si>
  <si>
    <t>CANAL DE ISABEL II GESTIÓN S.A.</t>
  </si>
  <si>
    <t>CANAL ENERGÍA DISTRIBUCIÓN, S.L.</t>
  </si>
  <si>
    <t>CANAL ENERGÍA GENERACIÓN, S.L.</t>
  </si>
  <si>
    <t>CANAL ENERGÍA, S.L.</t>
  </si>
  <si>
    <t>CANAL EXTENSIA, S.A.</t>
  </si>
  <si>
    <t>CANAL GAS DISTRIBUCIÓN, S.L.</t>
  </si>
  <si>
    <t>CANAL GESTIÓN LANZAROTE, S.A.U.</t>
  </si>
  <si>
    <t>CENTRO DE TRANSPORTES DE COSLADA, S.A.</t>
  </si>
  <si>
    <t>HIDRÁULICA SANTILLANA, S.A.</t>
  </si>
  <si>
    <t>HISPANAGUA, S.A.</t>
  </si>
  <si>
    <t>METRO DE MADRID, S.A.</t>
  </si>
  <si>
    <t>200, 201, 202, 203, 204, 205, 206, (2801), (2802), (2803), (2805), (2806), (2901), (2902), (2903), (2905), (2906)</t>
  </si>
  <si>
    <t>210, 211, 212, 213, 214, 215, 216, 217, 218, 219, 230, 231, 232, 233, 237, (281), (2910), (2911), (2912), (2913), (2914), (2915), (2916), (2917), (2918), (2919)</t>
  </si>
  <si>
    <t>220, 221, (282), (2920), (2921)</t>
  </si>
  <si>
    <t>580, 581, 582, 583, 584, (5990), (5991), (5992), (5993), (5994)</t>
  </si>
  <si>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</si>
  <si>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BALANCE</t>
  </si>
  <si>
    <t>ACTIVO</t>
  </si>
  <si>
    <t>A) ACTIVO NO CORRIENTE</t>
  </si>
  <si>
    <t>Desarrollo</t>
  </si>
  <si>
    <t>Aplicaciones Informáticas</t>
  </si>
  <si>
    <t>Anticipos</t>
  </si>
  <si>
    <t>Resto del Inmovilizado Intangible</t>
  </si>
  <si>
    <t>Terrenos</t>
  </si>
  <si>
    <t>Resto del Inmovilizado material</t>
  </si>
  <si>
    <t>Construcciones</t>
  </si>
  <si>
    <t>NECA 6º, 8</t>
  </si>
  <si>
    <t>B) ACTIVO CORRIENTE</t>
  </si>
  <si>
    <t xml:space="preserve">Inmovilizado </t>
  </si>
  <si>
    <t>Resto de Inmovilizado</t>
  </si>
  <si>
    <t>Inversiones financieras</t>
  </si>
  <si>
    <t>Existencias y otros activos</t>
  </si>
  <si>
    <t>Existencias</t>
  </si>
  <si>
    <t>430, 431, 432, 433, 434,435, 436,
 (437), (490), (4933), (4934), (4935)</t>
  </si>
  <si>
    <t>Clientes por ventas y prestaciones de servicios</t>
  </si>
  <si>
    <t>Accionistas (socios) por desembolsos exigidos</t>
  </si>
  <si>
    <t>Otros deudores</t>
  </si>
  <si>
    <t>A) PATRIMONIO NETO</t>
  </si>
  <si>
    <t>100, 101, 102,
 (1030), (1040)</t>
  </si>
  <si>
    <t>I.  Capital</t>
  </si>
  <si>
    <t>II.  Prima de emisión.</t>
  </si>
  <si>
    <t>112, 113, 114,
 115, 119</t>
  </si>
  <si>
    <t>III. Reservas.</t>
  </si>
  <si>
    <t>IV. (Acciones y participaciones en patrimonio propias).</t>
  </si>
  <si>
    <t>V.  Resultado de ejercicios anteriores.</t>
  </si>
  <si>
    <t>VI.  Otras aportaciones de socios.</t>
  </si>
  <si>
    <t>VII.  Resultado de ejercicio</t>
  </si>
  <si>
    <t>VIII. (Dividendo a cuenta).</t>
  </si>
  <si>
    <t>IX.  Otros instrumentos de patrimonio neto.</t>
  </si>
  <si>
    <t>B) PASIVO NO CORRIENTE.</t>
  </si>
  <si>
    <t>Provisión por retribuciones al personal</t>
  </si>
  <si>
    <t>Provisión por desmantelamiento, retiro o rehabilitación del inmovilizado</t>
  </si>
  <si>
    <t>Otras provisiones</t>
  </si>
  <si>
    <t>Obligaciones y otros valores negociables</t>
  </si>
  <si>
    <t>Deudas con entidades de crédito.</t>
  </si>
  <si>
    <t>Acreedores por arrendamiento financiero.</t>
  </si>
  <si>
    <t>Otras deudas a largo plazo.</t>
  </si>
  <si>
    <t>NECA 6º, 16</t>
  </si>
  <si>
    <t>15; NECA 6º, 17</t>
  </si>
  <si>
    <t>C) PASIVO CORRIENTE</t>
  </si>
  <si>
    <t>Otras deudas a corto plazo.</t>
  </si>
  <si>
    <t>Proveedores.</t>
  </si>
  <si>
    <t>Otros acreedores.</t>
  </si>
  <si>
    <t>502, 507; NECA 6º, 17</t>
  </si>
  <si>
    <t>MADRID CULTURA Y TURISMO, S.A.</t>
  </si>
  <si>
    <t>PARTICIPACIONES CRM, S.A. en liquidación</t>
  </si>
  <si>
    <t>EJERCICIO 17</t>
  </si>
  <si>
    <t>EJERCICIO 16</t>
  </si>
  <si>
    <t xml:space="preserve">T-1 </t>
  </si>
  <si>
    <t>OBRAS DE MADRID, GESTIÓN DE OBRAS E INFRAESTRUCTURAS, S.A. (ARPROMA)</t>
  </si>
  <si>
    <t>AGENCIA MADRILEÑA PARA LA TUTELA DE ADULTOS (AMTA)</t>
  </si>
  <si>
    <t>AGENCIA PARA LA ADMINISTRACIÓN DIGITAL DE LA COMUNIDAD DE MADRID</t>
  </si>
  <si>
    <t>EMPRESA PÚBLICA HOSPITAL UNIVERSITARIO DE FUENLABRADA</t>
  </si>
  <si>
    <t>RADIO TELEVISIÓN MADRID (RTVM)</t>
  </si>
  <si>
    <t>UNIDAD CENTRAL DE RADIODIAGNÓSTICO (UCR)</t>
  </si>
  <si>
    <t>AGRUPACIÓN DE INTERÉS ECONÓMICO CENTRO SUPERIOR DE INVESTIGACIÓN DEL AUTOMÓVIL Y DE LA SEGURIDAD VIAL</t>
  </si>
  <si>
    <t>CANAL DE ENERGÍA COMERCIALIZACIÓN</t>
  </si>
  <si>
    <t>CIUDAD RESIDENCIAL UNIVERSITARIA, S.A. (CRUSA)</t>
  </si>
  <si>
    <t>GESTIÓN Y DESARROLLO DEL MEDIO AMBIENTE DE MADRID, S.A. (GEDESMA)</t>
  </si>
  <si>
    <t>OFICINA DE COOPERACIÓN UNIVERSITARIA, S.A.</t>
  </si>
  <si>
    <t>4T 2017</t>
  </si>
  <si>
    <t>Diciembre 2017</t>
  </si>
  <si>
    <t>milesdeeuros</t>
  </si>
  <si>
    <t>200\201\202\203\204\205\206\2801\2802\2803\2805\2806\2901\2902\2903\2905\2906</t>
  </si>
  <si>
    <t>210\211\212\213\214\215\216\217\218\219\230\231\232\233\237\281\2910\2911\2912\2913\2914\2915\2916\2917\2918\2919</t>
  </si>
  <si>
    <t>220\221\282\2920\2921</t>
  </si>
  <si>
    <t>2403\2404\2413\2414\2423\2424\2493\2494\293\2943\2944\2953\2954</t>
  </si>
  <si>
    <t>2405\2415\2425\250\251\252\253\254\255\258\26\2495\259\2945\2955\297\298</t>
  </si>
  <si>
    <t>580\581\582\583\584\5990\5991\5992\5993\5994</t>
  </si>
  <si>
    <t>30\31\32\33\34\35\36\39</t>
  </si>
  <si>
    <t>430\431\432\433\434\435\436\437\490\4933\4934\4935</t>
  </si>
  <si>
    <t>44\460\470\471\472\473\478\544</t>
  </si>
  <si>
    <t>5303\5304\5313\5314\5323\5324\5333\5334\5343\5344\5353\5354\5523\5524\5393\5394\593\5943\5944\5953\5954</t>
  </si>
  <si>
    <t>5305\5315\5325\5335\5345\5355\540\541\542\543\545\546\547\548\551\5525\5590\5593\565\566\5395\549\5945\5955\597\59</t>
  </si>
  <si>
    <t>480\567</t>
  </si>
  <si>
    <t>100\101\102\1030\1040</t>
  </si>
  <si>
    <t>112\113\114\115\119</t>
  </si>
  <si>
    <t>108\109</t>
  </si>
  <si>
    <t>120\121</t>
  </si>
  <si>
    <t>129\6\7</t>
  </si>
  <si>
    <t>133\1340\137</t>
  </si>
  <si>
    <t>130\131\132</t>
  </si>
  <si>
    <t>141\142\145\146\147</t>
  </si>
  <si>
    <t>177\178\179</t>
  </si>
  <si>
    <t>1605\170</t>
  </si>
  <si>
    <t>1625\174</t>
  </si>
  <si>
    <t>1615\1635\171\172\173\175\176\180\185\189</t>
  </si>
  <si>
    <t>1603\1604\1613\1614\1623\1624\1633\1634</t>
  </si>
  <si>
    <t>585\586\587\588\589</t>
  </si>
  <si>
    <t>499\5291\5292\5294\5296\5297</t>
  </si>
  <si>
    <t>500\501\505\506</t>
  </si>
  <si>
    <t>5105\520\527</t>
  </si>
  <si>
    <t>5125\524</t>
  </si>
  <si>
    <t>194\509\5115\5135\5145\521\522\523\525\526\528\551\5525\5530\5532\555\5565\5566\5595\5598\560\561\569\1034\1044\190\192</t>
  </si>
  <si>
    <t>5103\5104\5113\5114\5123\5124\5133\5134\5143\5144\5523\5524\5563\5564</t>
  </si>
  <si>
    <t>400\401\403\404\405\406</t>
  </si>
  <si>
    <t>41\438\465\466\475\476\477</t>
  </si>
  <si>
    <t>485\568</t>
  </si>
  <si>
    <t>502\507</t>
  </si>
  <si>
    <t>VIII. Periodificaciones a largo plazo</t>
  </si>
  <si>
    <t>OCIO Y DEPORTE CANAL, S.L.U.</t>
  </si>
  <si>
    <t>CONSEJO DE LA JUVENTUD</t>
  </si>
  <si>
    <t>Trimestre II_2018</t>
  </si>
  <si>
    <t>2T 2018</t>
  </si>
  <si>
    <t>Junio 2018</t>
  </si>
  <si>
    <t>CE DISTRIBUCIÓN</t>
  </si>
  <si>
    <t>CE GENERACIÓN</t>
  </si>
  <si>
    <t>CE COMERCIALIZACIÓN</t>
  </si>
  <si>
    <t>CANAL ENERGÍA</t>
  </si>
  <si>
    <t>CANAL GAS DISTRIBUCIÓN</t>
  </si>
  <si>
    <t>HIDRÁULICA SANTILLANA, S.A.U.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</si>
</sst>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,"/>
    <numFmt numFmtId="166" formatCode="#,###.00,;&quot;(&quot;#,###.00,&quot;)&quot;"/>
    <numFmt numFmtId="167" formatCode="[=0]0.00;###,##0.00"/>
    <numFmt numFmtId="168" formatCode="#,##0.00,;\-#,##0.00,"/>
    <numFmt numFmtId="169" formatCode="#,##0.00000,;\-#,##0.00000,"/>
    <numFmt numFmtId="170" formatCode="#,##0.000,;\-#,##0.000,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6"/>
      <color indexed="48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rgb="FF3366FF"/>
      <name val="Verdana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>
        <color indexed="63"/>
      </right>
      <top>
        <color indexed="63"/>
      </top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/>
      <protection locked="0"/>
    </xf>
    <xf numFmtId="0" fontId="6" fillId="35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14" xfId="0" applyNumberFormat="1" applyFont="1" applyFill="1" applyBorder="1" applyAlignment="1" applyProtection="1">
      <alignment vertical="center" wrapText="1"/>
      <protection/>
    </xf>
    <xf numFmtId="4" fontId="5" fillId="37" borderId="14" xfId="0" applyNumberFormat="1" applyFont="1" applyFill="1" applyBorder="1" applyAlignment="1" applyProtection="1">
      <alignment horizontal="right" vertical="center"/>
      <protection locked="0"/>
    </xf>
    <xf numFmtId="0" fontId="6" fillId="38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" fillId="36" borderId="14" xfId="0" applyNumberFormat="1" applyFont="1" applyFill="1" applyBorder="1" applyAlignment="1" applyProtection="1">
      <alignment horizontal="left" vertical="center" wrapText="1"/>
      <protection/>
    </xf>
    <xf numFmtId="4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17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5" fillId="37" borderId="14" xfId="0" applyNumberFormat="1" applyFont="1" applyFill="1" applyBorder="1" applyAlignment="1" applyProtection="1">
      <alignment horizontal="right" vertical="center"/>
      <protection locked="0"/>
    </xf>
    <xf numFmtId="166" fontId="0" fillId="0" borderId="14" xfId="0" applyNumberFormat="1" applyFont="1" applyFill="1" applyBorder="1" applyAlignment="1" applyProtection="1">
      <alignment horizontal="right" vertical="center"/>
      <protection locked="0"/>
    </xf>
    <xf numFmtId="166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0" xfId="0" applyNumberFormat="1" applyFont="1" applyAlignment="1">
      <alignment/>
    </xf>
    <xf numFmtId="14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vertical="center" wrapText="1"/>
      <protection/>
    </xf>
    <xf numFmtId="0" fontId="8" fillId="38" borderId="14" xfId="0" applyNumberFormat="1" applyFont="1" applyFill="1" applyBorder="1" applyAlignment="1" applyProtection="1">
      <alignment vertical="center" wrapText="1"/>
      <protection/>
    </xf>
    <xf numFmtId="43" fontId="0" fillId="0" borderId="0" xfId="49" applyFont="1" applyAlignment="1">
      <alignment/>
    </xf>
    <xf numFmtId="0" fontId="55" fillId="0" borderId="0" xfId="0" applyFont="1" applyAlignment="1">
      <alignment/>
    </xf>
    <xf numFmtId="0" fontId="45" fillId="0" borderId="0" xfId="46" applyAlignment="1">
      <alignment/>
    </xf>
    <xf numFmtId="0" fontId="56" fillId="36" borderId="14" xfId="0" applyNumberFormat="1" applyFont="1" applyFill="1" applyBorder="1" applyAlignment="1">
      <alignment horizontal="center" vertical="center" wrapText="1"/>
    </xf>
    <xf numFmtId="49" fontId="3" fillId="39" borderId="15" xfId="0" applyNumberFormat="1" applyFont="1" applyFill="1" applyBorder="1" applyAlignment="1">
      <alignment wrapText="1"/>
    </xf>
    <xf numFmtId="167" fontId="5" fillId="40" borderId="15" xfId="0" applyNumberFormat="1" applyFont="1" applyFill="1" applyBorder="1" applyAlignment="1" applyProtection="1">
      <alignment horizontal="right" wrapText="1"/>
      <protection locked="0"/>
    </xf>
    <xf numFmtId="49" fontId="6" fillId="38" borderId="15" xfId="0" applyNumberFormat="1" applyFont="1" applyFill="1" applyBorder="1" applyAlignment="1">
      <alignment wrapText="1"/>
    </xf>
    <xf numFmtId="167" fontId="6" fillId="40" borderId="15" xfId="0" applyNumberFormat="1" applyFont="1" applyFill="1" applyBorder="1" applyAlignment="1" applyProtection="1">
      <alignment horizontal="right" wrapText="1"/>
      <protection locked="0"/>
    </xf>
    <xf numFmtId="167" fontId="6" fillId="0" borderId="15" xfId="0" applyNumberFormat="1" applyFont="1" applyBorder="1" applyAlignment="1" applyProtection="1">
      <alignment horizontal="right" wrapText="1"/>
      <protection locked="0"/>
    </xf>
    <xf numFmtId="49" fontId="3" fillId="36" borderId="15" xfId="0" applyNumberFormat="1" applyFont="1" applyFill="1" applyBorder="1" applyAlignment="1">
      <alignment wrapText="1"/>
    </xf>
    <xf numFmtId="49" fontId="56" fillId="36" borderId="15" xfId="0" applyNumberFormat="1" applyFont="1" applyFill="1" applyBorder="1" applyAlignment="1">
      <alignment wrapText="1"/>
    </xf>
    <xf numFmtId="168" fontId="5" fillId="37" borderId="14" xfId="0" applyNumberFormat="1" applyFont="1" applyFill="1" applyBorder="1" applyAlignment="1" applyProtection="1">
      <alignment horizontal="right" vertical="center"/>
      <protection locked="0"/>
    </xf>
    <xf numFmtId="168" fontId="0" fillId="0" borderId="14" xfId="0" applyNumberFormat="1" applyFont="1" applyFill="1" applyBorder="1" applyAlignment="1" applyProtection="1">
      <alignment horizontal="right" vertical="center"/>
      <protection locked="0"/>
    </xf>
    <xf numFmtId="168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167" fontId="9" fillId="0" borderId="15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167" fontId="0" fillId="0" borderId="0" xfId="0" applyNumberFormat="1" applyFont="1" applyAlignment="1" applyProtection="1">
      <alignment horizontal="right" wrapText="1"/>
      <protection locked="0"/>
    </xf>
    <xf numFmtId="0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50" fillId="0" borderId="0" xfId="0" applyNumberFormat="1" applyFont="1" applyAlignment="1">
      <alignment/>
    </xf>
    <xf numFmtId="0" fontId="57" fillId="0" borderId="0" xfId="0" applyFont="1" applyAlignment="1">
      <alignment/>
    </xf>
    <xf numFmtId="0" fontId="33" fillId="0" borderId="0" xfId="0" applyFont="1" applyAlignment="1">
      <alignment/>
    </xf>
    <xf numFmtId="4" fontId="57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56" fillId="36" borderId="14" xfId="0" applyNumberFormat="1" applyFont="1" applyFill="1" applyBorder="1" applyAlignment="1">
      <alignment horizontal="center" vertical="center" wrapText="1"/>
    </xf>
    <xf numFmtId="49" fontId="3" fillId="39" borderId="15" xfId="0" applyNumberFormat="1" applyFont="1" applyFill="1" applyBorder="1" applyAlignment="1">
      <alignment wrapText="1"/>
    </xf>
    <xf numFmtId="49" fontId="6" fillId="38" borderId="15" xfId="0" applyNumberFormat="1" applyFont="1" applyFill="1" applyBorder="1" applyAlignment="1">
      <alignment wrapText="1"/>
    </xf>
    <xf numFmtId="49" fontId="3" fillId="36" borderId="15" xfId="0" applyNumberFormat="1" applyFont="1" applyFill="1" applyBorder="1" applyAlignment="1">
      <alignment wrapText="1"/>
    </xf>
    <xf numFmtId="49" fontId="56" fillId="36" borderId="15" xfId="0" applyNumberFormat="1" applyFont="1" applyFill="1" applyBorder="1" applyAlignment="1">
      <alignment wrapText="1"/>
    </xf>
    <xf numFmtId="17" fontId="56" fillId="36" borderId="14" xfId="0" applyNumberFormat="1" applyFont="1" applyFill="1" applyBorder="1" applyAlignment="1" quotePrefix="1">
      <alignment horizontal="center" vertical="center" wrapText="1"/>
    </xf>
    <xf numFmtId="0" fontId="6" fillId="38" borderId="14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>
      <alignment/>
    </xf>
    <xf numFmtId="4" fontId="6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36" borderId="14" xfId="0" applyNumberFormat="1" applyFont="1" applyFill="1" applyBorder="1" applyAlignment="1" applyProtection="1">
      <alignment horizontal="center" vertical="center" wrapText="1"/>
      <protection/>
    </xf>
    <xf numFmtId="4" fontId="3" fillId="37" borderId="14" xfId="0" applyNumberFormat="1" applyFont="1" applyFill="1" applyBorder="1" applyAlignment="1" applyProtection="1">
      <alignment horizontal="right" vertical="center"/>
      <protection locked="0"/>
    </xf>
    <xf numFmtId="4" fontId="59" fillId="0" borderId="14" xfId="0" applyNumberFormat="1" applyFont="1" applyFill="1" applyBorder="1" applyAlignment="1" applyProtection="1">
      <alignment horizontal="right" vertical="center"/>
      <protection locked="0"/>
    </xf>
    <xf numFmtId="3" fontId="5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170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56" fillId="36" borderId="16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56" fillId="37" borderId="19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 wrapText="1"/>
    </xf>
    <xf numFmtId="0" fontId="56" fillId="37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56" fillId="0" borderId="0" xfId="0" applyNumberFormat="1" applyFont="1" applyAlignment="1">
      <alignment horizontal="right" vertical="center" wrapText="1"/>
    </xf>
    <xf numFmtId="0" fontId="56" fillId="36" borderId="16" xfId="0" applyNumberFormat="1" applyFont="1" applyFill="1" applyBorder="1" applyAlignment="1">
      <alignment vertical="center" wrapText="1"/>
    </xf>
    <xf numFmtId="0" fontId="56" fillId="37" borderId="19" xfId="0" applyNumberFormat="1" applyFont="1" applyFill="1" applyBorder="1" applyAlignment="1">
      <alignment vertical="center" wrapText="1"/>
    </xf>
    <xf numFmtId="0" fontId="56" fillId="37" borderId="14" xfId="0" applyNumberFormat="1" applyFont="1" applyFill="1" applyBorder="1" applyAlignment="1">
      <alignment vertical="center" wrapText="1"/>
    </xf>
    <xf numFmtId="0" fontId="56" fillId="0" borderId="0" xfId="0" applyNumberFormat="1" applyFont="1" applyAlignment="1">
      <alignment horizontal="right" vertical="center" wrapText="1"/>
    </xf>
    <xf numFmtId="0" fontId="2" fillId="41" borderId="0" xfId="0" applyNumberFormat="1" applyFont="1" applyFill="1" applyBorder="1" applyAlignment="1" applyProtection="1">
      <alignment horizontal="right" vertical="center"/>
      <protection/>
    </xf>
    <xf numFmtId="0" fontId="2" fillId="41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OCU%20SA%20BS%20y%20CR%203T2017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enta%20perdidas-ganancias-Trim-III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cio%20y%20Deporte%20Canal%20SLU%20BS%20Y%20CR%201T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oral\jZip\jZip5314\jZip8352\GEDESMA%20BS%20y%20CR%202T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oral\jZip\jZip5314\jZip263B1\Hispanagua%20SA%20BS%20y%20CR%202T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MTA"/>
      <sheetName val="AG. ADM.DIGITAL"/>
      <sheetName val="OBRAS MADRID"/>
      <sheetName val="Hosp. FUENLABRADA"/>
      <sheetName val="INVICAM"/>
      <sheetName val="MADRID ACTIVA"/>
      <sheetName val="NUEVO ARPEGIO"/>
      <sheetName val="RTVM"/>
      <sheetName val="MADRID CULTURA Y TURISMO"/>
      <sheetName val="UCR"/>
      <sheetName val="IECSUASV"/>
      <sheetName val="ALCALINGUA"/>
      <sheetName val="CANAL Comunic."/>
      <sheetName val="CYII"/>
      <sheetName val="CYII Gestión"/>
      <sheetName val="CANAL Energ. Comercial."/>
      <sheetName val="CANAL Energ. Distrib."/>
      <sheetName val="CANAL Energ. Gener."/>
      <sheetName val="CANAL Energía"/>
      <sheetName val="CANAL Extensia"/>
      <sheetName val="CANAL Gas Distrib."/>
      <sheetName val="CANAL Gest. Lanzarote"/>
      <sheetName val="CTC"/>
      <sheetName val="CRUSA"/>
      <sheetName val="GEDESMA"/>
      <sheetName val="HIDRÁULICA"/>
      <sheetName val="HISPANAGUA"/>
      <sheetName val="METRO"/>
      <sheetName val="PARTICIPACIONES CRM"/>
      <sheetName val="OCU"/>
    </sheetNames>
    <sheetDataSet>
      <sheetData sheetId="30">
        <row r="3">
          <cell r="C3">
            <v>599</v>
          </cell>
          <cell r="D3">
            <v>932</v>
          </cell>
        </row>
        <row r="4">
          <cell r="C4">
            <v>13556</v>
          </cell>
          <cell r="D4">
            <v>19408</v>
          </cell>
        </row>
        <row r="7">
          <cell r="C7">
            <v>-2255</v>
          </cell>
          <cell r="D7">
            <v>-3973</v>
          </cell>
        </row>
        <row r="8">
          <cell r="C8">
            <v>-2239</v>
          </cell>
          <cell r="D8">
            <v>-3935</v>
          </cell>
        </row>
        <row r="9">
          <cell r="C9">
            <v>-16</v>
          </cell>
          <cell r="D9">
            <v>-38</v>
          </cell>
        </row>
        <row r="12">
          <cell r="C12">
            <v>12</v>
          </cell>
          <cell r="D12">
            <v>32</v>
          </cell>
        </row>
        <row r="13">
          <cell r="C13">
            <v>1</v>
          </cell>
          <cell r="D13">
            <v>6</v>
          </cell>
        </row>
        <row r="14">
          <cell r="C14">
            <v>11</v>
          </cell>
          <cell r="D14">
            <v>26</v>
          </cell>
        </row>
        <row r="15">
          <cell r="C15">
            <v>-7716</v>
          </cell>
          <cell r="D15">
            <v>-10170</v>
          </cell>
        </row>
        <row r="16">
          <cell r="C16">
            <v>-6023</v>
          </cell>
          <cell r="D16">
            <v>-7952</v>
          </cell>
        </row>
        <row r="17">
          <cell r="C17">
            <v>-1693</v>
          </cell>
          <cell r="D17">
            <v>-2218</v>
          </cell>
        </row>
        <row r="19">
          <cell r="C19">
            <v>-2821</v>
          </cell>
          <cell r="D19">
            <v>-3967</v>
          </cell>
        </row>
        <row r="20">
          <cell r="C20">
            <v>-2633</v>
          </cell>
          <cell r="D20">
            <v>-3848</v>
          </cell>
        </row>
        <row r="21">
          <cell r="C21">
            <v>-158</v>
          </cell>
          <cell r="D21">
            <v>-112</v>
          </cell>
        </row>
        <row r="23">
          <cell r="C23">
            <v>-30</v>
          </cell>
          <cell r="D23">
            <v>-7</v>
          </cell>
        </row>
        <row r="24">
          <cell r="C24">
            <v>-184</v>
          </cell>
          <cell r="D24">
            <v>-247</v>
          </cell>
        </row>
        <row r="25">
          <cell r="C25">
            <v>-27</v>
          </cell>
          <cell r="D25">
            <v>-42</v>
          </cell>
        </row>
        <row r="26">
          <cell r="C26">
            <v>-157</v>
          </cell>
          <cell r="D26">
            <v>-205</v>
          </cell>
        </row>
        <row r="29">
          <cell r="D29">
            <v>51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5">
          <cell r="C35">
            <v>0</v>
          </cell>
          <cell r="D35">
            <v>0</v>
          </cell>
        </row>
        <row r="40">
          <cell r="C40">
            <v>0</v>
          </cell>
          <cell r="D40">
            <v>0</v>
          </cell>
        </row>
        <row r="43">
          <cell r="C43">
            <v>592</v>
          </cell>
          <cell r="D43">
            <v>1134</v>
          </cell>
        </row>
        <row r="44">
          <cell r="C44">
            <v>38</v>
          </cell>
          <cell r="D44">
            <v>28</v>
          </cell>
        </row>
        <row r="45">
          <cell r="C45">
            <v>35</v>
          </cell>
          <cell r="D45">
            <v>25</v>
          </cell>
        </row>
        <row r="46">
          <cell r="C46">
            <v>3</v>
          </cell>
          <cell r="D46">
            <v>3</v>
          </cell>
        </row>
        <row r="47">
          <cell r="C47">
            <v>-37</v>
          </cell>
          <cell r="D47">
            <v>-55</v>
          </cell>
        </row>
        <row r="49">
          <cell r="C49">
            <v>-37</v>
          </cell>
          <cell r="D49">
            <v>-55</v>
          </cell>
        </row>
        <row r="52">
          <cell r="C52">
            <v>6</v>
          </cell>
          <cell r="D52">
            <v>9</v>
          </cell>
        </row>
        <row r="55">
          <cell r="C55">
            <v>7</v>
          </cell>
          <cell r="D55">
            <v>-18</v>
          </cell>
        </row>
        <row r="56">
          <cell r="C56">
            <v>599</v>
          </cell>
          <cell r="D56">
            <v>1116</v>
          </cell>
        </row>
        <row r="57">
          <cell r="D57">
            <v>-184</v>
          </cell>
        </row>
        <row r="58">
          <cell r="C58">
            <v>599</v>
          </cell>
          <cell r="D58">
            <v>932</v>
          </cell>
        </row>
        <row r="59">
          <cell r="C59">
            <v>0</v>
          </cell>
          <cell r="D59">
            <v>0</v>
          </cell>
        </row>
        <row r="61">
          <cell r="C61">
            <v>599</v>
          </cell>
          <cell r="D61">
            <v>932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YGOY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61">
          <cell r="C61">
            <v>-451</v>
          </cell>
          <cell r="D61">
            <v>-2204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61">
          <cell r="C61">
            <v>-45.336550000001665</v>
          </cell>
          <cell r="D61">
            <v>447.46139999999696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1.7109375" style="1" bestFit="1" customWidth="1"/>
  </cols>
  <sheetData>
    <row r="1" ht="15">
      <c r="A1" s="9" t="s">
        <v>0</v>
      </c>
    </row>
    <row r="2" ht="15">
      <c r="A2" s="10" t="s">
        <v>1</v>
      </c>
    </row>
    <row r="3" ht="15.75" thickBot="1">
      <c r="A3" s="11" t="s">
        <v>257</v>
      </c>
    </row>
    <row r="4" ht="15">
      <c r="A4" s="31" t="s">
        <v>205</v>
      </c>
    </row>
    <row r="5" ht="15">
      <c r="A5" s="31" t="s">
        <v>206</v>
      </c>
    </row>
    <row r="6" ht="15">
      <c r="A6" s="31" t="s">
        <v>204</v>
      </c>
    </row>
    <row r="7" ht="15">
      <c r="A7" s="31" t="s">
        <v>207</v>
      </c>
    </row>
    <row r="8" ht="15">
      <c r="A8" s="31" t="s">
        <v>130</v>
      </c>
    </row>
    <row r="9" ht="15">
      <c r="A9" s="31" t="s">
        <v>131</v>
      </c>
    </row>
    <row r="10" ht="15">
      <c r="A10" s="31" t="s">
        <v>208</v>
      </c>
    </row>
    <row r="11" ht="15">
      <c r="A11" s="31" t="s">
        <v>199</v>
      </c>
    </row>
    <row r="12" ht="15">
      <c r="A12" s="31" t="s">
        <v>209</v>
      </c>
    </row>
    <row r="13" ht="15">
      <c r="A13" s="31" t="s">
        <v>210</v>
      </c>
    </row>
    <row r="14" ht="15">
      <c r="A14" s="31" t="s">
        <v>132</v>
      </c>
    </row>
    <row r="15" ht="15">
      <c r="A15" s="31" t="s">
        <v>133</v>
      </c>
    </row>
    <row r="16" ht="15">
      <c r="A16" s="31" t="s">
        <v>134</v>
      </c>
    </row>
    <row r="17" ht="15">
      <c r="A17" s="31" t="s">
        <v>135</v>
      </c>
    </row>
    <row r="18" ht="15">
      <c r="A18" s="31" t="s">
        <v>211</v>
      </c>
    </row>
    <row r="19" ht="15">
      <c r="A19" s="31" t="s">
        <v>136</v>
      </c>
    </row>
    <row r="20" ht="15">
      <c r="A20" s="31" t="s">
        <v>137</v>
      </c>
    </row>
    <row r="21" ht="15">
      <c r="A21" s="31" t="s">
        <v>138</v>
      </c>
    </row>
    <row r="22" ht="15">
      <c r="A22" s="31" t="s">
        <v>139</v>
      </c>
    </row>
    <row r="23" ht="15">
      <c r="A23" s="31" t="s">
        <v>140</v>
      </c>
    </row>
    <row r="24" ht="15">
      <c r="A24" s="31" t="s">
        <v>141</v>
      </c>
    </row>
    <row r="25" ht="15">
      <c r="A25" s="31" t="s">
        <v>142</v>
      </c>
    </row>
    <row r="26" ht="15">
      <c r="A26" s="31" t="s">
        <v>212</v>
      </c>
    </row>
    <row r="27" ht="15">
      <c r="A27" s="31" t="s">
        <v>213</v>
      </c>
    </row>
    <row r="28" ht="15">
      <c r="A28" s="31" t="s">
        <v>143</v>
      </c>
    </row>
    <row r="29" ht="15">
      <c r="A29" s="31" t="s">
        <v>144</v>
      </c>
    </row>
    <row r="30" ht="15">
      <c r="A30" s="31" t="s">
        <v>145</v>
      </c>
    </row>
    <row r="31" ht="15">
      <c r="A31" s="31" t="s">
        <v>200</v>
      </c>
    </row>
    <row r="32" ht="15">
      <c r="A32" s="31" t="s">
        <v>214</v>
      </c>
    </row>
    <row r="33" ht="15">
      <c r="A33" s="31" t="s">
        <v>255</v>
      </c>
    </row>
    <row r="34" ht="15">
      <c r="A34" s="31" t="s">
        <v>256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'MADRID ACTIVA'!A1" display="MADRID ACTIVA, S.A."/>
    <hyperlink ref="A9" location="'NUEVO ARPEGIO'!A1" display="NUEVO ARPEGIO, S.A."/>
    <hyperlink ref="A10" location="RTVM!A1" display="RADIO TELEVISIÓN MADRID (RTVM)."/>
    <hyperlink ref="A11" location="'MADRID CULTURA Y TURISMO'!A1" display="TURMADRID, S.A."/>
    <hyperlink ref="A12" location="UCR!A1" display="UNIDAD CENTRAL DE RADIODIAGNÓSTICO (UCR)."/>
    <hyperlink ref="A13" location="IECSUASV!A1" display="AGRUPACIÓN DE INTERÉS ECONÓMICO CENTRO SUPERIOR DE INVESTIGACIÓN DEL AUTOMÓVIL Y DE LA SEGURIDAD VIAL."/>
    <hyperlink ref="A14" location="ALCALINGUA!A1" display="ALCALINGUA – UNIVERSIDAD DE ALCALÁ, S.R.L."/>
    <hyperlink ref="A15" location="'CANAL Comunic.'!A1" display="CANAL DE COMUNICACIONES UNIDAS, S.A."/>
    <hyperlink ref="A16" location="CYII!A1" display="CANAL DE ISABEL II"/>
    <hyperlink ref="A17" location="'CYII Gestión'!A1" display="CANAL DE ISABEL II GESTIÓN S.A."/>
    <hyperlink ref="A18" location="'CANAL Energ. Comercial.'!A1" display="CANAL DE ENERGÍA COMERCIALIZACIÓN."/>
    <hyperlink ref="A19" location="'CANAL Energ. Distrib.'!A1" display="CANAL ENERGÍA DISTRIBUCIÓN, S.L."/>
    <hyperlink ref="A20" location="'CANAL Energ. Gener.'!A1" display="CANAL ENERGÍA GENERACIÓN, S.L."/>
    <hyperlink ref="A21" location="'CANAL Energía'!A1" display="CANAL ENERGÍA, S.L."/>
    <hyperlink ref="A22" location="'CANAL Extensia'!A1" display="CANAL EXTENSIA, S.A."/>
    <hyperlink ref="A23" location="'CANAL Gas Distrib.'!A1" display="CANAL GAS DISTRIBUCIÓN, S.L."/>
    <hyperlink ref="A24" location="'CANAL Gest. Lanzarote'!A1" display="CANAL GESTIÓN LANZAROTE, S.A.U."/>
    <hyperlink ref="A25" location="CTC!A1" display="CENTRO DE TRANSPORTES DE COSLADA, S.A."/>
    <hyperlink ref="A26" location="CRUSA!A1" display="CIUDAD RESIDENCIAL UNIVERSITARIA, S.A. (CRUSA)."/>
    <hyperlink ref="A27" location="GEDESMA!A1" display="GESTIÓN Y DESARROLLO DEL MEDIO AMBIENTE DE MADRID, S.A. (GEDESMA)."/>
    <hyperlink ref="A28" location="HIDRÁULICA!A1" display="HIDRÁULICA SANTILLANA, S.A."/>
    <hyperlink ref="A29" location="HISPANAGUA!A1" display="HISPANAGUA, S.A."/>
    <hyperlink ref="A30" location="METRO!A1" display="METRO DE MADRID, S.A."/>
    <hyperlink ref="A31" location="'PARTICIPACIONES CRM'!A1" display="PARTICIPACIONES CRM, S.A. en liquidación"/>
    <hyperlink ref="A32" location="OCU!A1" display="OFICINA DE COOPERACIÓN UNIVERSITARIA, S.A."/>
    <hyperlink ref="A33" location="OYD!A1" display="OCIO Y DEPORTE CANAL, S.L.U."/>
    <hyperlink ref="A34" location="OYD!A1" display="CONSEJO DE LA JUVENTUD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B92" sqref="B92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16384" width="9.140625" style="45" customWidth="1"/>
  </cols>
  <sheetData>
    <row r="1" spans="1:4" s="44" customFormat="1" ht="39.75" customHeight="1" thickBot="1">
      <c r="A1" s="91" t="s">
        <v>150</v>
      </c>
      <c r="B1" s="83"/>
      <c r="C1" s="83"/>
      <c r="D1" s="84"/>
    </row>
    <row r="2" spans="1:4" s="44" customFormat="1" ht="19.5" customHeight="1" thickBot="1">
      <c r="A2" s="92"/>
      <c r="B2" s="86"/>
      <c r="C2" s="86"/>
      <c r="D2" s="87"/>
    </row>
    <row r="3" spans="1:4" s="44" customFormat="1" ht="19.5" customHeight="1" thickBot="1">
      <c r="A3" s="93"/>
      <c r="B3" s="89"/>
      <c r="C3" s="89"/>
      <c r="D3" s="89"/>
    </row>
    <row r="4" spans="1:4" ht="19.5" customHeight="1" thickBot="1">
      <c r="A4" s="94" t="s">
        <v>3</v>
      </c>
      <c r="B4" s="94"/>
      <c r="C4" s="94"/>
      <c r="D4" s="94"/>
    </row>
    <row r="5" spans="1:4" ht="15.75" thickBot="1">
      <c r="A5" s="32" t="s">
        <v>2</v>
      </c>
      <c r="B5" s="32" t="s">
        <v>151</v>
      </c>
      <c r="C5" s="32" t="s">
        <v>2</v>
      </c>
      <c r="D5" s="32" t="s">
        <v>2</v>
      </c>
    </row>
    <row r="6" spans="1:4" ht="15.75" thickBot="1">
      <c r="A6" s="32" t="s">
        <v>2</v>
      </c>
      <c r="B6" s="32" t="s">
        <v>152</v>
      </c>
      <c r="C6" s="32" t="s">
        <v>7</v>
      </c>
      <c r="D6" s="32" t="s">
        <v>8</v>
      </c>
    </row>
    <row r="7" spans="1:4" ht="15">
      <c r="A7" s="33"/>
      <c r="B7" s="33" t="s">
        <v>153</v>
      </c>
      <c r="C7" s="34">
        <f>+C8+C13+C17+C20+C21+C22+C23</f>
        <v>908</v>
      </c>
      <c r="D7" s="34">
        <f>+D8+D13+D17+D20+D21+D22+D23</f>
        <v>1036</v>
      </c>
    </row>
    <row r="8" spans="1:4" ht="15">
      <c r="A8" s="35"/>
      <c r="B8" s="35" t="s">
        <v>10</v>
      </c>
      <c r="C8" s="36">
        <f>+C9+C10+C11+C12</f>
        <v>141</v>
      </c>
      <c r="D8" s="36">
        <f>+D9+D10+D11+D12</f>
        <v>174</v>
      </c>
    </row>
    <row r="9" spans="1:4" ht="15">
      <c r="A9" s="35" t="s">
        <v>11</v>
      </c>
      <c r="B9" s="35" t="s">
        <v>154</v>
      </c>
      <c r="C9" s="37">
        <v>0</v>
      </c>
      <c r="D9" s="37">
        <v>0</v>
      </c>
    </row>
    <row r="10" spans="1:4" ht="15">
      <c r="A10" s="35" t="s">
        <v>13</v>
      </c>
      <c r="B10" s="35" t="s">
        <v>155</v>
      </c>
      <c r="C10" s="37">
        <v>0</v>
      </c>
      <c r="D10" s="37">
        <v>0</v>
      </c>
    </row>
    <row r="11" spans="1:4" ht="15">
      <c r="A11" s="35"/>
      <c r="B11" s="35" t="s">
        <v>156</v>
      </c>
      <c r="C11" s="37">
        <v>0</v>
      </c>
      <c r="D11" s="37">
        <v>0</v>
      </c>
    </row>
    <row r="12" spans="1:4" ht="15">
      <c r="A12" s="35" t="s">
        <v>16</v>
      </c>
      <c r="B12" s="35" t="s">
        <v>157</v>
      </c>
      <c r="C12" s="37">
        <v>141</v>
      </c>
      <c r="D12" s="37">
        <v>174</v>
      </c>
    </row>
    <row r="13" spans="1:4" ht="15">
      <c r="A13" s="35"/>
      <c r="B13" s="35" t="s">
        <v>18</v>
      </c>
      <c r="C13" s="36">
        <f>+C14+C15+C16</f>
        <v>759</v>
      </c>
      <c r="D13" s="36">
        <f>+D14+D15+D16</f>
        <v>860</v>
      </c>
    </row>
    <row r="14" spans="1:4" ht="15">
      <c r="A14" s="35" t="s">
        <v>19</v>
      </c>
      <c r="B14" s="35" t="s">
        <v>158</v>
      </c>
      <c r="C14" s="37">
        <v>0</v>
      </c>
      <c r="D14" s="37">
        <v>0</v>
      </c>
    </row>
    <row r="15" spans="1:4" ht="15">
      <c r="A15" s="35"/>
      <c r="B15" s="35" t="s">
        <v>156</v>
      </c>
      <c r="C15" s="37">
        <v>0</v>
      </c>
      <c r="D15" s="37">
        <v>0</v>
      </c>
    </row>
    <row r="16" spans="1:4" ht="24">
      <c r="A16" s="35" t="s">
        <v>21</v>
      </c>
      <c r="B16" s="35" t="s">
        <v>159</v>
      </c>
      <c r="C16" s="37">
        <v>759</v>
      </c>
      <c r="D16" s="37">
        <v>860</v>
      </c>
    </row>
    <row r="17" spans="1:4" ht="15">
      <c r="A17" s="35"/>
      <c r="B17" s="35" t="s">
        <v>23</v>
      </c>
      <c r="C17" s="36">
        <f>+C18+C19</f>
        <v>0</v>
      </c>
      <c r="D17" s="36">
        <f>+D18+D19</f>
        <v>0</v>
      </c>
    </row>
    <row r="18" spans="1:4" ht="15">
      <c r="A18" s="35" t="s">
        <v>24</v>
      </c>
      <c r="B18" s="35" t="s">
        <v>158</v>
      </c>
      <c r="C18" s="37">
        <v>0</v>
      </c>
      <c r="D18" s="37">
        <v>0</v>
      </c>
    </row>
    <row r="19" spans="1:4" ht="15">
      <c r="A19" s="35" t="s">
        <v>25</v>
      </c>
      <c r="B19" s="35" t="s">
        <v>160</v>
      </c>
      <c r="C19" s="37">
        <v>0</v>
      </c>
      <c r="D19" s="37">
        <v>0</v>
      </c>
    </row>
    <row r="20" spans="1:4" ht="24">
      <c r="A20" s="35" t="s">
        <v>27</v>
      </c>
      <c r="B20" s="35" t="s">
        <v>28</v>
      </c>
      <c r="C20" s="37">
        <v>0</v>
      </c>
      <c r="D20" s="37">
        <v>0</v>
      </c>
    </row>
    <row r="21" spans="1:4" ht="24">
      <c r="A21" s="35" t="s">
        <v>29</v>
      </c>
      <c r="B21" s="35" t="s">
        <v>30</v>
      </c>
      <c r="C21" s="37">
        <v>8</v>
      </c>
      <c r="D21" s="37">
        <v>2</v>
      </c>
    </row>
    <row r="22" spans="1:4" ht="15">
      <c r="A22" s="35"/>
      <c r="B22" s="35" t="s">
        <v>31</v>
      </c>
      <c r="C22" s="37">
        <v>0</v>
      </c>
      <c r="D22" s="37">
        <v>0</v>
      </c>
    </row>
    <row r="23" spans="1:4" ht="15">
      <c r="A23" s="35" t="s">
        <v>161</v>
      </c>
      <c r="B23" s="35" t="s">
        <v>33</v>
      </c>
      <c r="C23" s="37">
        <v>0</v>
      </c>
      <c r="D23" s="37">
        <v>0</v>
      </c>
    </row>
    <row r="24" spans="1:4" ht="15">
      <c r="A24" s="33"/>
      <c r="B24" s="33" t="s">
        <v>162</v>
      </c>
      <c r="C24" s="34">
        <f>+C25+C31+C34+C38+C39+C40+C41</f>
        <v>7170</v>
      </c>
      <c r="D24" s="34">
        <f>+D25+D31+D34+D38+D39+D40+D41</f>
        <v>6061</v>
      </c>
    </row>
    <row r="25" spans="1:4" ht="15">
      <c r="A25" s="35"/>
      <c r="B25" s="35" t="s">
        <v>35</v>
      </c>
      <c r="C25" s="36">
        <f>+C26+C27+C28+C29+C30</f>
        <v>0</v>
      </c>
      <c r="D25" s="36">
        <f>+D26+D27+D28+D29+D30</f>
        <v>0</v>
      </c>
    </row>
    <row r="26" spans="1:4" ht="15">
      <c r="A26" s="35"/>
      <c r="B26" s="35" t="s">
        <v>163</v>
      </c>
      <c r="C26" s="37">
        <v>0</v>
      </c>
      <c r="D26" s="37">
        <v>0</v>
      </c>
    </row>
    <row r="27" spans="1:4" ht="15">
      <c r="A27" s="35" t="s">
        <v>37</v>
      </c>
      <c r="B27" s="35" t="s">
        <v>158</v>
      </c>
      <c r="C27" s="37">
        <v>0</v>
      </c>
      <c r="D27" s="37">
        <v>0</v>
      </c>
    </row>
    <row r="28" spans="1:4" ht="15">
      <c r="A28" s="35" t="s">
        <v>37</v>
      </c>
      <c r="B28" s="35" t="s">
        <v>164</v>
      </c>
      <c r="C28" s="37">
        <v>0</v>
      </c>
      <c r="D28" s="37">
        <v>0</v>
      </c>
    </row>
    <row r="29" spans="1:4" ht="15">
      <c r="A29" s="35" t="s">
        <v>40</v>
      </c>
      <c r="B29" s="35" t="s">
        <v>165</v>
      </c>
      <c r="C29" s="37">
        <v>0</v>
      </c>
      <c r="D29" s="37">
        <v>0</v>
      </c>
    </row>
    <row r="30" spans="1:4" ht="15">
      <c r="A30" s="35" t="s">
        <v>42</v>
      </c>
      <c r="B30" s="35" t="s">
        <v>166</v>
      </c>
      <c r="C30" s="37">
        <v>0</v>
      </c>
      <c r="D30" s="37">
        <v>0</v>
      </c>
    </row>
    <row r="31" spans="1:4" ht="15">
      <c r="A31" s="35"/>
      <c r="B31" s="35" t="s">
        <v>44</v>
      </c>
      <c r="C31" s="36">
        <f>+C32+C33</f>
        <v>195</v>
      </c>
      <c r="D31" s="36">
        <f>+D32+D33</f>
        <v>195</v>
      </c>
    </row>
    <row r="32" spans="1:4" ht="15">
      <c r="A32" s="35" t="s">
        <v>45</v>
      </c>
      <c r="B32" s="35" t="s">
        <v>167</v>
      </c>
      <c r="C32" s="37">
        <v>195</v>
      </c>
      <c r="D32" s="37">
        <v>195</v>
      </c>
    </row>
    <row r="33" spans="1:4" ht="15">
      <c r="A33" s="35"/>
      <c r="B33" s="35" t="s">
        <v>156</v>
      </c>
      <c r="C33" s="37">
        <v>0</v>
      </c>
      <c r="D33" s="37">
        <v>0</v>
      </c>
    </row>
    <row r="34" spans="1:4" ht="15">
      <c r="A34" s="35"/>
      <c r="B34" s="35" t="s">
        <v>47</v>
      </c>
      <c r="C34" s="36">
        <f>+C35+C36+C37</f>
        <v>2056</v>
      </c>
      <c r="D34" s="36">
        <f>+D35+D36+D37</f>
        <v>2006</v>
      </c>
    </row>
    <row r="35" spans="1:4" ht="24">
      <c r="A35" s="35" t="s">
        <v>168</v>
      </c>
      <c r="B35" s="35" t="s">
        <v>169</v>
      </c>
      <c r="C35" s="37">
        <v>1850</v>
      </c>
      <c r="D35" s="37">
        <v>1929</v>
      </c>
    </row>
    <row r="36" spans="1:4" ht="15">
      <c r="A36" s="35"/>
      <c r="B36" s="35" t="s">
        <v>170</v>
      </c>
      <c r="C36" s="37">
        <v>0</v>
      </c>
      <c r="D36" s="37">
        <v>0</v>
      </c>
    </row>
    <row r="37" spans="1:4" ht="15">
      <c r="A37" s="35" t="s">
        <v>51</v>
      </c>
      <c r="B37" s="35" t="s">
        <v>171</v>
      </c>
      <c r="C37" s="37">
        <v>206</v>
      </c>
      <c r="D37" s="37">
        <v>77</v>
      </c>
    </row>
    <row r="38" spans="1:4" ht="24">
      <c r="A38" s="35" t="s">
        <v>53</v>
      </c>
      <c r="B38" s="35" t="s">
        <v>54</v>
      </c>
      <c r="C38" s="37">
        <v>0</v>
      </c>
      <c r="D38" s="37">
        <v>0</v>
      </c>
    </row>
    <row r="39" spans="1:4" ht="24">
      <c r="A39" s="35" t="s">
        <v>55</v>
      </c>
      <c r="B39" s="35" t="s">
        <v>56</v>
      </c>
      <c r="C39" s="37">
        <v>0</v>
      </c>
      <c r="D39" s="37">
        <v>0</v>
      </c>
    </row>
    <row r="40" spans="1:4" ht="15">
      <c r="A40" s="35" t="s">
        <v>57</v>
      </c>
      <c r="B40" s="35" t="s">
        <v>58</v>
      </c>
      <c r="C40" s="37">
        <v>0</v>
      </c>
      <c r="D40" s="37">
        <v>15</v>
      </c>
    </row>
    <row r="41" spans="1:4" ht="15">
      <c r="A41" s="35"/>
      <c r="B41" s="35" t="s">
        <v>59</v>
      </c>
      <c r="C41" s="37">
        <v>4919</v>
      </c>
      <c r="D41" s="37">
        <v>3845</v>
      </c>
    </row>
    <row r="42" spans="1:4" ht="15">
      <c r="A42" s="38"/>
      <c r="B42" s="39" t="s">
        <v>60</v>
      </c>
      <c r="C42" s="34">
        <f>+C7+C24</f>
        <v>8078</v>
      </c>
      <c r="D42" s="34">
        <f>+D7+D24</f>
        <v>7097</v>
      </c>
    </row>
    <row r="43" spans="1:4" ht="15">
      <c r="A43" s="33"/>
      <c r="B43" s="33" t="s">
        <v>172</v>
      </c>
      <c r="C43" s="34">
        <f>+C44+C54+C55</f>
        <v>5929</v>
      </c>
      <c r="D43" s="34">
        <f>+D44+D54+D55</f>
        <v>4854</v>
      </c>
    </row>
    <row r="44" spans="1:4" ht="15">
      <c r="A44" s="35"/>
      <c r="B44" s="35" t="s">
        <v>62</v>
      </c>
      <c r="C44" s="36">
        <f>+C45+C46+C47+C48+C49+C50+C51+C52+C53</f>
        <v>5929</v>
      </c>
      <c r="D44" s="36">
        <f>+D45+D46+D47+D48+D49+D50+D51+D52+D53</f>
        <v>4854</v>
      </c>
    </row>
    <row r="45" spans="1:4" ht="24">
      <c r="A45" s="35" t="s">
        <v>173</v>
      </c>
      <c r="B45" s="35" t="s">
        <v>174</v>
      </c>
      <c r="C45" s="37">
        <v>2000</v>
      </c>
      <c r="D45" s="37">
        <v>2000</v>
      </c>
    </row>
    <row r="46" spans="1:4" ht="15">
      <c r="A46" s="35"/>
      <c r="B46" s="35" t="s">
        <v>175</v>
      </c>
      <c r="C46" s="37">
        <v>0</v>
      </c>
      <c r="D46" s="37">
        <v>0</v>
      </c>
    </row>
    <row r="47" spans="1:4" ht="24">
      <c r="A47" s="35" t="s">
        <v>176</v>
      </c>
      <c r="B47" s="35" t="s">
        <v>177</v>
      </c>
      <c r="C47" s="37">
        <v>1128</v>
      </c>
      <c r="D47" s="37">
        <v>1128</v>
      </c>
    </row>
    <row r="48" spans="1:4" ht="15">
      <c r="A48" s="35" t="s">
        <v>68</v>
      </c>
      <c r="B48" s="35" t="s">
        <v>178</v>
      </c>
      <c r="C48" s="37">
        <v>0</v>
      </c>
      <c r="D48" s="37">
        <v>0</v>
      </c>
    </row>
    <row r="49" spans="1:4" ht="15">
      <c r="A49" s="35" t="s">
        <v>70</v>
      </c>
      <c r="B49" s="35" t="s">
        <v>179</v>
      </c>
      <c r="C49" s="37">
        <v>1261</v>
      </c>
      <c r="D49" s="37">
        <v>0</v>
      </c>
    </row>
    <row r="50" spans="1:4" ht="15">
      <c r="A50" s="35"/>
      <c r="B50" s="35" t="s">
        <v>180</v>
      </c>
      <c r="C50" s="37">
        <v>465</v>
      </c>
      <c r="D50" s="37">
        <v>465</v>
      </c>
    </row>
    <row r="51" spans="1:4" ht="15">
      <c r="A51" s="35"/>
      <c r="B51" s="35" t="s">
        <v>181</v>
      </c>
      <c r="C51" s="37">
        <v>1075</v>
      </c>
      <c r="D51" s="37">
        <v>1261</v>
      </c>
    </row>
    <row r="52" spans="1:4" ht="15">
      <c r="A52" s="35" t="s">
        <v>74</v>
      </c>
      <c r="B52" s="35" t="s">
        <v>182</v>
      </c>
      <c r="C52" s="37">
        <v>0</v>
      </c>
      <c r="D52" s="37">
        <v>0</v>
      </c>
    </row>
    <row r="53" spans="1:4" ht="15">
      <c r="A53" s="35"/>
      <c r="B53" s="35" t="s">
        <v>183</v>
      </c>
      <c r="C53" s="37">
        <v>0</v>
      </c>
      <c r="D53" s="37">
        <v>0</v>
      </c>
    </row>
    <row r="54" spans="1:4" ht="15">
      <c r="A54" s="35" t="s">
        <v>77</v>
      </c>
      <c r="B54" s="35" t="s">
        <v>78</v>
      </c>
      <c r="C54" s="37">
        <v>0</v>
      </c>
      <c r="D54" s="37">
        <v>0</v>
      </c>
    </row>
    <row r="55" spans="1:4" ht="15">
      <c r="A55" s="35" t="s">
        <v>79</v>
      </c>
      <c r="B55" s="35" t="s">
        <v>80</v>
      </c>
      <c r="C55" s="37">
        <v>0</v>
      </c>
      <c r="D55" s="37">
        <v>0</v>
      </c>
    </row>
    <row r="56" spans="1:4" ht="15">
      <c r="A56" s="33"/>
      <c r="B56" s="33" t="s">
        <v>184</v>
      </c>
      <c r="C56" s="34">
        <f>+C57+C61+C66+C67+C68+C69+C70</f>
        <v>0</v>
      </c>
      <c r="D56" s="34">
        <f>+D57+D61+D66+D67+D68+D69+D70</f>
        <v>0</v>
      </c>
    </row>
    <row r="57" spans="1:4" ht="15">
      <c r="A57" s="35"/>
      <c r="B57" s="35" t="s">
        <v>82</v>
      </c>
      <c r="C57" s="36">
        <f>+C58+C59+C60</f>
        <v>0</v>
      </c>
      <c r="D57" s="36">
        <f>+D58+D59+D60</f>
        <v>0</v>
      </c>
    </row>
    <row r="58" spans="1:4" ht="15">
      <c r="A58" s="35"/>
      <c r="B58" s="35" t="s">
        <v>185</v>
      </c>
      <c r="C58" s="37">
        <v>0</v>
      </c>
      <c r="D58" s="37">
        <v>0</v>
      </c>
    </row>
    <row r="59" spans="1:4" ht="15">
      <c r="A59" s="35"/>
      <c r="B59" s="35" t="s">
        <v>186</v>
      </c>
      <c r="C59" s="37">
        <v>0</v>
      </c>
      <c r="D59" s="37">
        <v>0</v>
      </c>
    </row>
    <row r="60" spans="1:4" ht="15">
      <c r="A60" s="35" t="s">
        <v>85</v>
      </c>
      <c r="B60" s="35" t="s">
        <v>187</v>
      </c>
      <c r="C60" s="37">
        <v>0</v>
      </c>
      <c r="D60" s="37">
        <v>0</v>
      </c>
    </row>
    <row r="61" spans="1:4" ht="15">
      <c r="A61" s="35"/>
      <c r="B61" s="35" t="s">
        <v>87</v>
      </c>
      <c r="C61" s="36">
        <f>+C62+C63+C64+C65</f>
        <v>0</v>
      </c>
      <c r="D61" s="36">
        <f>+D62+D63+D64+D65</f>
        <v>0</v>
      </c>
    </row>
    <row r="62" spans="1:4" ht="15">
      <c r="A62" s="35" t="s">
        <v>88</v>
      </c>
      <c r="B62" s="35" t="s">
        <v>188</v>
      </c>
      <c r="C62" s="37">
        <v>0</v>
      </c>
      <c r="D62" s="37">
        <v>0</v>
      </c>
    </row>
    <row r="63" spans="1:4" ht="15">
      <c r="A63" s="35" t="s">
        <v>90</v>
      </c>
      <c r="B63" s="35" t="s">
        <v>189</v>
      </c>
      <c r="C63" s="37">
        <v>0</v>
      </c>
      <c r="D63" s="37">
        <v>0</v>
      </c>
    </row>
    <row r="64" spans="1:4" ht="15">
      <c r="A64" s="35" t="s">
        <v>92</v>
      </c>
      <c r="B64" s="35" t="s">
        <v>190</v>
      </c>
      <c r="C64" s="37">
        <v>0</v>
      </c>
      <c r="D64" s="37">
        <v>0</v>
      </c>
    </row>
    <row r="65" spans="1:4" ht="15">
      <c r="A65" s="35" t="s">
        <v>94</v>
      </c>
      <c r="B65" s="35" t="s">
        <v>191</v>
      </c>
      <c r="C65" s="37">
        <v>0</v>
      </c>
      <c r="D65" s="37">
        <v>0</v>
      </c>
    </row>
    <row r="66" spans="1:4" ht="15">
      <c r="A66" s="35" t="s">
        <v>96</v>
      </c>
      <c r="B66" s="35" t="s">
        <v>97</v>
      </c>
      <c r="C66" s="37">
        <v>0</v>
      </c>
      <c r="D66" s="37">
        <v>0</v>
      </c>
    </row>
    <row r="67" spans="1:4" ht="15">
      <c r="A67" s="35" t="s">
        <v>98</v>
      </c>
      <c r="B67" s="35" t="s">
        <v>99</v>
      </c>
      <c r="C67" s="37">
        <v>0</v>
      </c>
      <c r="D67" s="37">
        <v>0</v>
      </c>
    </row>
    <row r="68" spans="1:4" ht="15">
      <c r="A68" s="35" t="s">
        <v>100</v>
      </c>
      <c r="B68" s="35" t="s">
        <v>101</v>
      </c>
      <c r="C68" s="37">
        <v>0</v>
      </c>
      <c r="D68" s="37">
        <v>0</v>
      </c>
    </row>
    <row r="69" spans="1:4" ht="15">
      <c r="A69" s="35" t="s">
        <v>192</v>
      </c>
      <c r="B69" s="35" t="s">
        <v>103</v>
      </c>
      <c r="C69" s="37">
        <v>0</v>
      </c>
      <c r="D69" s="37">
        <v>0</v>
      </c>
    </row>
    <row r="70" spans="1:4" ht="15">
      <c r="A70" s="35" t="s">
        <v>193</v>
      </c>
      <c r="B70" s="35" t="s">
        <v>105</v>
      </c>
      <c r="C70" s="37">
        <v>0</v>
      </c>
      <c r="D70" s="37">
        <v>0</v>
      </c>
    </row>
    <row r="71" spans="1:4" ht="15">
      <c r="A71" s="33"/>
      <c r="B71" s="33" t="s">
        <v>194</v>
      </c>
      <c r="C71" s="34">
        <f>+C72+C73+C77+C82+C83+C86+C87</f>
        <v>2149</v>
      </c>
      <c r="D71" s="34">
        <f>+D72+D73+D77+D82+D83+D86+D87</f>
        <v>2243</v>
      </c>
    </row>
    <row r="72" spans="1:4" ht="15">
      <c r="A72" s="35" t="s">
        <v>107</v>
      </c>
      <c r="B72" s="35" t="s">
        <v>108</v>
      </c>
      <c r="C72" s="37">
        <v>0</v>
      </c>
      <c r="D72" s="37">
        <v>0</v>
      </c>
    </row>
    <row r="73" spans="1:4" ht="15">
      <c r="A73" s="35"/>
      <c r="B73" s="35" t="s">
        <v>109</v>
      </c>
      <c r="C73" s="36">
        <f>+C74+C75+C76</f>
        <v>0</v>
      </c>
      <c r="D73" s="36">
        <f>+D74+D75+D76</f>
        <v>0</v>
      </c>
    </row>
    <row r="74" spans="1:4" ht="15">
      <c r="A74" s="35"/>
      <c r="B74" s="35" t="s">
        <v>185</v>
      </c>
      <c r="C74" s="37">
        <v>0</v>
      </c>
      <c r="D74" s="37">
        <v>0</v>
      </c>
    </row>
    <row r="75" spans="1:4" ht="15">
      <c r="A75" s="35"/>
      <c r="B75" s="35" t="s">
        <v>186</v>
      </c>
      <c r="C75" s="37">
        <v>0</v>
      </c>
      <c r="D75" s="37">
        <v>0</v>
      </c>
    </row>
    <row r="76" spans="1:4" ht="15">
      <c r="A76" s="35" t="s">
        <v>110</v>
      </c>
      <c r="B76" s="35" t="s">
        <v>187</v>
      </c>
      <c r="C76" s="37">
        <v>0</v>
      </c>
      <c r="D76" s="37">
        <v>0</v>
      </c>
    </row>
    <row r="77" spans="1:4" ht="15">
      <c r="A77" s="35"/>
      <c r="B77" s="35" t="s">
        <v>111</v>
      </c>
      <c r="C77" s="36">
        <f>+C78+C79+C80+C81</f>
        <v>4</v>
      </c>
      <c r="D77" s="36">
        <f>+D78+D79+D80+D81</f>
        <v>3</v>
      </c>
    </row>
    <row r="78" spans="1:4" ht="15">
      <c r="A78" s="35" t="s">
        <v>112</v>
      </c>
      <c r="B78" s="35" t="s">
        <v>188</v>
      </c>
      <c r="C78" s="37">
        <v>0</v>
      </c>
      <c r="D78" s="37">
        <v>0</v>
      </c>
    </row>
    <row r="79" spans="1:4" ht="15">
      <c r="A79" s="35" t="s">
        <v>113</v>
      </c>
      <c r="B79" s="35" t="s">
        <v>189</v>
      </c>
      <c r="C79" s="37">
        <v>0</v>
      </c>
      <c r="D79" s="37">
        <v>0</v>
      </c>
    </row>
    <row r="80" spans="1:4" ht="15">
      <c r="A80" s="35" t="s">
        <v>114</v>
      </c>
      <c r="B80" s="35" t="s">
        <v>190</v>
      </c>
      <c r="C80" s="37">
        <v>0</v>
      </c>
      <c r="D80" s="37">
        <v>0</v>
      </c>
    </row>
    <row r="81" spans="1:4" ht="24">
      <c r="A81" s="35" t="s">
        <v>115</v>
      </c>
      <c r="B81" s="35" t="s">
        <v>195</v>
      </c>
      <c r="C81" s="37">
        <v>4</v>
      </c>
      <c r="D81" s="37">
        <v>3</v>
      </c>
    </row>
    <row r="82" spans="1:4" ht="24">
      <c r="A82" s="35" t="s">
        <v>117</v>
      </c>
      <c r="B82" s="35" t="s">
        <v>118</v>
      </c>
      <c r="C82" s="37">
        <v>0</v>
      </c>
      <c r="D82" s="37">
        <v>0</v>
      </c>
    </row>
    <row r="83" spans="1:4" ht="15">
      <c r="A83" s="35"/>
      <c r="B83" s="35" t="s">
        <v>119</v>
      </c>
      <c r="C83" s="36">
        <f>+C84+C85</f>
        <v>2145</v>
      </c>
      <c r="D83" s="36">
        <f>+D84+D85</f>
        <v>2240</v>
      </c>
    </row>
    <row r="84" spans="1:4" ht="15">
      <c r="A84" s="35" t="s">
        <v>120</v>
      </c>
      <c r="B84" s="35" t="s">
        <v>196</v>
      </c>
      <c r="C84" s="37">
        <v>390</v>
      </c>
      <c r="D84" s="37">
        <v>546</v>
      </c>
    </row>
    <row r="85" spans="1:4" ht="15">
      <c r="A85" s="35" t="s">
        <v>122</v>
      </c>
      <c r="B85" s="35" t="s">
        <v>197</v>
      </c>
      <c r="C85" s="37">
        <v>1755</v>
      </c>
      <c r="D85" s="37">
        <v>1694</v>
      </c>
    </row>
    <row r="86" spans="1:4" ht="15">
      <c r="A86" s="35" t="s">
        <v>124</v>
      </c>
      <c r="B86" s="35" t="s">
        <v>125</v>
      </c>
      <c r="C86" s="37">
        <v>0</v>
      </c>
      <c r="D86" s="37">
        <v>0</v>
      </c>
    </row>
    <row r="87" spans="1:4" ht="15">
      <c r="A87" s="35" t="s">
        <v>198</v>
      </c>
      <c r="B87" s="35" t="s">
        <v>127</v>
      </c>
      <c r="C87" s="37">
        <v>0</v>
      </c>
      <c r="D87" s="37">
        <v>0</v>
      </c>
    </row>
    <row r="88" spans="1:4" ht="15">
      <c r="A88" s="38"/>
      <c r="B88" s="39" t="s">
        <v>128</v>
      </c>
      <c r="C88" s="34">
        <f>+C43+C56+C71</f>
        <v>8078</v>
      </c>
      <c r="D88" s="34">
        <f>+D43+D56+D71</f>
        <v>7097</v>
      </c>
    </row>
    <row r="89" spans="1:4" ht="15">
      <c r="A89" s="46"/>
      <c r="B89" s="46"/>
      <c r="C89" s="47"/>
      <c r="D89" s="47"/>
    </row>
    <row r="90" ht="15">
      <c r="A90" s="4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9">
      <selection activeCell="B66" sqref="B66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26">
        <v>43281</v>
      </c>
      <c r="D2" s="26">
        <v>43100</v>
      </c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14">
        <f>SUM(C5:C11)</f>
        <v>4283.63017</v>
      </c>
      <c r="D4" s="14">
        <f>SUM(D5:D11)</f>
        <v>4330.263220000001</v>
      </c>
    </row>
    <row r="5" spans="1:4" ht="34.5" thickBot="1">
      <c r="A5" s="15" t="s">
        <v>146</v>
      </c>
      <c r="B5" s="15" t="s">
        <v>10</v>
      </c>
      <c r="C5" s="16">
        <f>2918056.88/1000</f>
        <v>2918.05688</v>
      </c>
      <c r="D5" s="16">
        <f>2918056.88/1000</f>
        <v>2918.05688</v>
      </c>
    </row>
    <row r="6" spans="1:4" ht="45.75" thickBot="1">
      <c r="A6" s="15" t="s">
        <v>147</v>
      </c>
      <c r="B6" s="15" t="s">
        <v>18</v>
      </c>
      <c r="C6" s="16">
        <f>1365549.25/1000</f>
        <v>1365.54925</v>
      </c>
      <c r="D6" s="16">
        <f>1412182.3/1000</f>
        <v>1412.1823</v>
      </c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/>
      <c r="D8" s="16"/>
    </row>
    <row r="9" spans="1:4" ht="35.25" customHeight="1" thickBot="1">
      <c r="A9" s="15" t="s">
        <v>29</v>
      </c>
      <c r="B9" s="15" t="s">
        <v>30</v>
      </c>
      <c r="C9" s="16">
        <f>24.04/1000</f>
        <v>0.02404</v>
      </c>
      <c r="D9" s="16">
        <f>24.04/1000</f>
        <v>0.02404</v>
      </c>
    </row>
    <row r="10" spans="1:4" ht="15.75" thickBot="1">
      <c r="A10" s="15"/>
      <c r="B10" s="15" t="s">
        <v>31</v>
      </c>
      <c r="C10" s="16"/>
      <c r="D10" s="16"/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f>SUM(C13:C15,C19:C22)</f>
        <v>174.50764</v>
      </c>
      <c r="D12" s="14">
        <f>SUM(D13:D15,D19:D22)</f>
        <v>183.55439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/>
      <c r="D14" s="16"/>
    </row>
    <row r="15" spans="1:4" ht="15.75" thickBot="1">
      <c r="A15" s="15"/>
      <c r="B15" s="15" t="s">
        <v>47</v>
      </c>
      <c r="C15" s="16">
        <f>SUM(C16:C18)</f>
        <v>25.36657</v>
      </c>
      <c r="D15" s="16">
        <f>SUM(D16:D18)</f>
        <v>29.135810000000003</v>
      </c>
    </row>
    <row r="16" spans="1:4" ht="24" customHeight="1" thickBot="1">
      <c r="A16" s="15" t="s">
        <v>48</v>
      </c>
      <c r="B16" s="15" t="s">
        <v>49</v>
      </c>
      <c r="C16" s="16">
        <f>25361.82/1000</f>
        <v>25.361819999999998</v>
      </c>
      <c r="D16" s="16">
        <f>29135.81/1000</f>
        <v>29.135810000000003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f>4.75/1000</f>
        <v>0.00475</v>
      </c>
      <c r="D18" s="16">
        <v>0</v>
      </c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>
        <v>0</v>
      </c>
      <c r="D20" s="16">
        <f>50000/1000</f>
        <v>50</v>
      </c>
    </row>
    <row r="21" spans="1:4" ht="15.75" thickBot="1">
      <c r="A21" s="15" t="s">
        <v>57</v>
      </c>
      <c r="B21" s="15" t="s">
        <v>58</v>
      </c>
      <c r="C21" s="16"/>
      <c r="D21" s="16">
        <f>736.61/1000</f>
        <v>0.73661</v>
      </c>
    </row>
    <row r="22" spans="1:4" ht="15.75" thickBot="1">
      <c r="A22" s="15"/>
      <c r="B22" s="15" t="s">
        <v>59</v>
      </c>
      <c r="C22" s="16">
        <f>149141.07/1000</f>
        <v>149.14107</v>
      </c>
      <c r="D22" s="16">
        <f>103681.97/1000</f>
        <v>103.68197</v>
      </c>
    </row>
    <row r="23" spans="1:4" ht="25.5" customHeight="1" thickBot="1">
      <c r="A23" s="17"/>
      <c r="B23" s="17" t="s">
        <v>60</v>
      </c>
      <c r="C23" s="18">
        <f>C4+C12</f>
        <v>4458.13781</v>
      </c>
      <c r="D23" s="18">
        <f>D4+D12</f>
        <v>4513.817610000001</v>
      </c>
    </row>
    <row r="24" spans="1:4" ht="15.75" thickBot="1">
      <c r="A24" s="13" t="s">
        <v>4</v>
      </c>
      <c r="B24" s="13" t="s">
        <v>61</v>
      </c>
      <c r="C24" s="14">
        <f>C25+C35+C36</f>
        <v>4181.93956</v>
      </c>
      <c r="D24" s="14">
        <f>D25+D35+D36</f>
        <v>4248.86395</v>
      </c>
    </row>
    <row r="25" spans="1:4" ht="15.75" thickBot="1">
      <c r="A25" s="15"/>
      <c r="B25" s="15" t="s">
        <v>62</v>
      </c>
      <c r="C25" s="16">
        <f>SUM(C26:C34)</f>
        <v>4008.12376</v>
      </c>
      <c r="D25" s="16">
        <f>SUM(D26:D34)</f>
        <v>4066.57389</v>
      </c>
    </row>
    <row r="26" spans="1:4" ht="15.75" thickBot="1">
      <c r="A26" s="15" t="s">
        <v>63</v>
      </c>
      <c r="B26" s="15" t="s">
        <v>64</v>
      </c>
      <c r="C26" s="16">
        <f>150253.03/1000</f>
        <v>150.25303</v>
      </c>
      <c r="D26" s="16">
        <f>150253.03/1000</f>
        <v>150.25303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f>248548.02/1000</f>
        <v>248.54801999999998</v>
      </c>
      <c r="D28" s="16">
        <f>248548.02/1000</f>
        <v>248.54801999999998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f>-2392944.98/1000</f>
        <v>-2392.9449799999998</v>
      </c>
      <c r="D30" s="16">
        <f>-2287513.97/1000</f>
        <v>-2287.5139700000004</v>
      </c>
    </row>
    <row r="31" spans="1:4" ht="15.75" thickBot="1">
      <c r="A31" s="15"/>
      <c r="B31" s="15" t="s">
        <v>72</v>
      </c>
      <c r="C31" s="16">
        <f>6060717.82/1000</f>
        <v>6060.71782</v>
      </c>
      <c r="D31" s="16">
        <f>6060717.82/1000</f>
        <v>6060.71782</v>
      </c>
    </row>
    <row r="32" spans="1:4" ht="15.75" thickBot="1">
      <c r="A32" s="15"/>
      <c r="B32" s="15" t="s">
        <v>73</v>
      </c>
      <c r="C32" s="16">
        <v>-58.450129999999994</v>
      </c>
      <c r="D32" s="16">
        <f>-105431.01/1000</f>
        <v>-105.43101</v>
      </c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>
        <f>(178052.93-4237.13)/1000</f>
        <v>173.8158</v>
      </c>
      <c r="D36" s="16">
        <f>182290.06/1000</f>
        <v>182.29006</v>
      </c>
    </row>
    <row r="37" spans="1:4" ht="15.75" thickBot="1">
      <c r="A37" s="13" t="s">
        <v>4</v>
      </c>
      <c r="B37" s="13" t="s">
        <v>81</v>
      </c>
      <c r="C37" s="14">
        <f>SUM(C38:C39,C44:C48)</f>
        <v>232.82383</v>
      </c>
      <c r="D37" s="14">
        <f>SUM(D38:D39,D44:D48)</f>
        <v>232.82383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/>
      <c r="D43" s="16"/>
    </row>
    <row r="44" spans="1:4" ht="15.75" thickBot="1">
      <c r="A44" s="15" t="s">
        <v>96</v>
      </c>
      <c r="B44" s="15" t="s">
        <v>97</v>
      </c>
      <c r="C44" s="16">
        <f>232823.83/1000</f>
        <v>232.82383</v>
      </c>
      <c r="D44" s="16">
        <f>232823.83/1000</f>
        <v>232.82383</v>
      </c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f>SUM(C50:C52,C57:C58,C61:C62)</f>
        <v>43.37392</v>
      </c>
      <c r="D49" s="14">
        <f>SUM(D50:D52,D57:D58,D61:D62)</f>
        <v>32.12933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f>SUM(C53:C56)</f>
        <v>0</v>
      </c>
      <c r="D52" s="16">
        <f>SUM(D53:D56)</f>
        <v>0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/>
      <c r="D56" s="16"/>
    </row>
    <row r="57" spans="1:4" ht="31.5" customHeight="1" thickBot="1">
      <c r="A57" s="15" t="s">
        <v>117</v>
      </c>
      <c r="B57" s="15" t="s">
        <v>118</v>
      </c>
      <c r="C57" s="16">
        <f>25869.31/1000</f>
        <v>25.869310000000002</v>
      </c>
      <c r="D57" s="16">
        <f>25869.31/1000</f>
        <v>25.869310000000002</v>
      </c>
    </row>
    <row r="58" spans="1:4" ht="15.75" thickBot="1">
      <c r="A58" s="15"/>
      <c r="B58" s="15" t="s">
        <v>119</v>
      </c>
      <c r="C58" s="16">
        <f>SUM(C59:C60)</f>
        <v>17.50461</v>
      </c>
      <c r="D58" s="16">
        <f>SUM(D59:D60)</f>
        <v>6.260020000000001</v>
      </c>
    </row>
    <row r="59" spans="1:4" ht="15.75" thickBot="1">
      <c r="A59" s="15" t="s">
        <v>120</v>
      </c>
      <c r="B59" s="15" t="s">
        <v>121</v>
      </c>
      <c r="C59" s="16"/>
      <c r="D59" s="16">
        <v>0</v>
      </c>
    </row>
    <row r="60" spans="1:4" ht="15.75" thickBot="1">
      <c r="A60" s="15" t="s">
        <v>122</v>
      </c>
      <c r="B60" s="15" t="s">
        <v>123</v>
      </c>
      <c r="C60" s="16">
        <f>(22897.46-5392.85)/1000</f>
        <v>17.50461</v>
      </c>
      <c r="D60" s="16">
        <f>6260.02/1000</f>
        <v>6.260020000000001</v>
      </c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f>C24+C37+C49</f>
        <v>4458.13731</v>
      </c>
      <c r="D63" s="18">
        <f>D24+D37+D49</f>
        <v>4513.81711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12">
        <v>2018</v>
      </c>
      <c r="D3" s="12">
        <v>2017</v>
      </c>
    </row>
    <row r="4" spans="1:4" ht="18.75" customHeight="1" thickBot="1">
      <c r="A4" s="13" t="s">
        <v>4</v>
      </c>
      <c r="B4" s="13" t="s">
        <v>9</v>
      </c>
      <c r="C4" s="14">
        <f>SUM(C5:C11)</f>
        <v>206.47</v>
      </c>
      <c r="D4" s="14">
        <f>SUM(D5:D11)</f>
        <v>206.47</v>
      </c>
    </row>
    <row r="5" spans="1:4" ht="34.5" thickBot="1">
      <c r="A5" s="15" t="s">
        <v>146</v>
      </c>
      <c r="B5" s="15" t="s">
        <v>10</v>
      </c>
      <c r="C5" s="16">
        <v>1.96</v>
      </c>
      <c r="D5" s="16">
        <v>1.96</v>
      </c>
    </row>
    <row r="6" spans="1:4" ht="45.75" thickBot="1">
      <c r="A6" s="15" t="s">
        <v>147</v>
      </c>
      <c r="B6" s="15" t="s">
        <v>18</v>
      </c>
      <c r="C6" s="16">
        <v>0.34</v>
      </c>
      <c r="D6" s="16">
        <v>0.34</v>
      </c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/>
      <c r="D8" s="16"/>
    </row>
    <row r="9" spans="1:4" ht="35.25" customHeight="1" thickBot="1">
      <c r="A9" s="15" t="s">
        <v>29</v>
      </c>
      <c r="B9" s="15" t="s">
        <v>30</v>
      </c>
      <c r="C9" s="16">
        <v>4.4</v>
      </c>
      <c r="D9" s="16">
        <v>4.4</v>
      </c>
    </row>
    <row r="10" spans="1:4" ht="15.75" thickBot="1">
      <c r="A10" s="15"/>
      <c r="B10" s="15" t="s">
        <v>31</v>
      </c>
      <c r="C10" s="16">
        <v>199.77</v>
      </c>
      <c r="D10" s="16">
        <v>199.77</v>
      </c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f>SUM(C13:C15,C19:C22)</f>
        <v>3477.2799999999997</v>
      </c>
      <c r="D12" s="14">
        <f>SUM(D13:D15,D19:D22)</f>
        <v>2506.0099999999998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>
        <v>27.22</v>
      </c>
      <c r="D14" s="16">
        <v>27.22</v>
      </c>
    </row>
    <row r="15" spans="1:4" ht="15.75" thickBot="1">
      <c r="A15" s="15"/>
      <c r="B15" s="15" t="s">
        <v>47</v>
      </c>
      <c r="C15" s="16">
        <f>SUM(C16:C18)</f>
        <v>819.65</v>
      </c>
      <c r="D15" s="16">
        <f>SUM(D16:D18)</f>
        <v>93</v>
      </c>
    </row>
    <row r="16" spans="1:4" ht="24" customHeight="1" thickBot="1">
      <c r="A16" s="15" t="s">
        <v>48</v>
      </c>
      <c r="B16" s="15" t="s">
        <v>49</v>
      </c>
      <c r="C16" s="16">
        <v>1.8</v>
      </c>
      <c r="D16" s="16">
        <v>8.08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v>817.85</v>
      </c>
      <c r="D18" s="16">
        <v>84.92</v>
      </c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>
        <v>2052</v>
      </c>
      <c r="D20" s="16">
        <v>2052</v>
      </c>
    </row>
    <row r="21" spans="1:4" ht="15.75" thickBot="1">
      <c r="A21" s="15" t="s">
        <v>57</v>
      </c>
      <c r="B21" s="15" t="s">
        <v>58</v>
      </c>
      <c r="C21" s="16">
        <v>10.04</v>
      </c>
      <c r="D21" s="16">
        <v>11.36</v>
      </c>
    </row>
    <row r="22" spans="1:4" ht="15.75" thickBot="1">
      <c r="A22" s="15"/>
      <c r="B22" s="15" t="s">
        <v>59</v>
      </c>
      <c r="C22" s="16">
        <v>568.37</v>
      </c>
      <c r="D22" s="16">
        <v>322.43</v>
      </c>
    </row>
    <row r="23" spans="1:4" ht="25.5" customHeight="1" thickBot="1">
      <c r="A23" s="17"/>
      <c r="B23" s="17" t="s">
        <v>60</v>
      </c>
      <c r="C23" s="18">
        <f>C4+C12</f>
        <v>3683.7499999999995</v>
      </c>
      <c r="D23" s="18">
        <f>D4+D12</f>
        <v>2712.4799999999996</v>
      </c>
    </row>
    <row r="24" spans="1:4" ht="15.75" thickBot="1">
      <c r="A24" s="13" t="s">
        <v>4</v>
      </c>
      <c r="B24" s="13" t="s">
        <v>61</v>
      </c>
      <c r="C24" s="14">
        <f>C25+C35+C36</f>
        <v>2564.5</v>
      </c>
      <c r="D24" s="14">
        <f>D25+D35+D36</f>
        <v>1244.04</v>
      </c>
    </row>
    <row r="25" spans="1:4" ht="15.75" thickBot="1">
      <c r="A25" s="15"/>
      <c r="B25" s="15" t="s">
        <v>62</v>
      </c>
      <c r="C25" s="16">
        <f>SUM(C26:C34)</f>
        <v>2564.5</v>
      </c>
      <c r="D25" s="16">
        <f>SUM(D26:D34)</f>
        <v>1244.04</v>
      </c>
    </row>
    <row r="26" spans="1:4" ht="15.75" thickBot="1">
      <c r="A26" s="15" t="s">
        <v>63</v>
      </c>
      <c r="B26" s="15" t="s">
        <v>64</v>
      </c>
      <c r="C26" s="16">
        <v>503</v>
      </c>
      <c r="D26" s="16">
        <v>503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v>218.77</v>
      </c>
      <c r="D28" s="16">
        <v>218.77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/>
      <c r="D30" s="16"/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>
        <v>1842.73</v>
      </c>
      <c r="D32" s="16">
        <v>522.27</v>
      </c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f>SUM(C38:C39,C44:C48)</f>
        <v>342.98</v>
      </c>
      <c r="D37" s="14">
        <f>SUM(D38:D39,D44:D48)</f>
        <v>0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f>SUM(C40:C43)</f>
        <v>342.98</v>
      </c>
      <c r="D39" s="16">
        <f>SUM(D40:D43)</f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>
        <v>342.98</v>
      </c>
      <c r="D43" s="16"/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f>SUM(C50:C52,C57:C58,C61:C62)</f>
        <v>776.27</v>
      </c>
      <c r="D49" s="14">
        <f>SUM(D50:D52,D57:D58,D61:D62)</f>
        <v>1468.44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f>SUM(C53:C56)</f>
        <v>43.05</v>
      </c>
      <c r="D52" s="16">
        <f>SUM(D53:D56)</f>
        <v>0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>
        <v>43.05</v>
      </c>
      <c r="D56" s="16"/>
    </row>
    <row r="57" spans="1:4" ht="31.5" customHeight="1" thickBot="1">
      <c r="A57" s="15" t="s">
        <v>117</v>
      </c>
      <c r="B57" s="15" t="s">
        <v>118</v>
      </c>
      <c r="C57" s="16"/>
      <c r="D57" s="16"/>
    </row>
    <row r="58" spans="1:4" ht="15.75" thickBot="1">
      <c r="A58" s="15"/>
      <c r="B58" s="15" t="s">
        <v>119</v>
      </c>
      <c r="C58" s="16">
        <f>SUM(C59:C60)</f>
        <v>260.88</v>
      </c>
      <c r="D58" s="16">
        <f>SUM(D59:D60)</f>
        <v>265.29999999999995</v>
      </c>
    </row>
    <row r="59" spans="1:4" ht="15.75" thickBot="1">
      <c r="A59" s="15" t="s">
        <v>120</v>
      </c>
      <c r="B59" s="15" t="s">
        <v>121</v>
      </c>
      <c r="C59" s="16">
        <v>26.6</v>
      </c>
      <c r="D59" s="16">
        <v>3.52</v>
      </c>
    </row>
    <row r="60" spans="1:4" ht="15.75" thickBot="1">
      <c r="A60" s="15" t="s">
        <v>122</v>
      </c>
      <c r="B60" s="15" t="s">
        <v>123</v>
      </c>
      <c r="C60" s="16">
        <v>234.28</v>
      </c>
      <c r="D60" s="16">
        <v>261.78</v>
      </c>
    </row>
    <row r="61" spans="1:4" ht="15.75" thickBot="1">
      <c r="A61" s="15" t="s">
        <v>124</v>
      </c>
      <c r="B61" s="15" t="s">
        <v>125</v>
      </c>
      <c r="C61" s="16">
        <v>472.34</v>
      </c>
      <c r="D61" s="16">
        <v>1203.14</v>
      </c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f>C24+C37+C49</f>
        <v>3683.75</v>
      </c>
      <c r="D63" s="18">
        <f>D24+D37+D49</f>
        <v>2712.48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49.00390625" style="0" customWidth="1"/>
    <col min="2" max="2" width="68.421875" style="0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21">
        <v>43252</v>
      </c>
      <c r="D3" s="21">
        <v>43070</v>
      </c>
    </row>
    <row r="4" spans="1:4" ht="18.75" customHeight="1" thickBot="1">
      <c r="A4" s="13" t="s">
        <v>4</v>
      </c>
      <c r="B4" s="13" t="s">
        <v>9</v>
      </c>
      <c r="C4" s="14">
        <f>SUM(C5:C11)</f>
        <v>100.97465999999999</v>
      </c>
      <c r="D4" s="14">
        <f>SUM(D5:D11)</f>
        <v>129.667</v>
      </c>
    </row>
    <row r="5" spans="1:4" ht="34.5" thickBot="1">
      <c r="A5" s="15" t="s">
        <v>146</v>
      </c>
      <c r="B5" s="15" t="s">
        <v>10</v>
      </c>
      <c r="C5" s="16">
        <v>0.97294</v>
      </c>
      <c r="D5" s="16">
        <v>2.285</v>
      </c>
    </row>
    <row r="6" spans="1:4" ht="45.75" thickBot="1">
      <c r="A6" s="15" t="s">
        <v>147</v>
      </c>
      <c r="B6" s="15" t="s">
        <v>18</v>
      </c>
      <c r="C6" s="16">
        <v>97.17972</v>
      </c>
      <c r="D6" s="16">
        <v>123.921</v>
      </c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/>
      <c r="D8" s="16"/>
    </row>
    <row r="9" spans="1:4" ht="35.25" customHeight="1" thickBot="1">
      <c r="A9" s="15" t="s">
        <v>29</v>
      </c>
      <c r="B9" s="15" t="s">
        <v>30</v>
      </c>
      <c r="C9" s="16">
        <v>2.183</v>
      </c>
      <c r="D9" s="16">
        <v>2.183</v>
      </c>
    </row>
    <row r="10" spans="1:4" ht="15.75" thickBot="1">
      <c r="A10" s="15"/>
      <c r="B10" s="15" t="s">
        <v>31</v>
      </c>
      <c r="C10" s="16">
        <v>0.639</v>
      </c>
      <c r="D10" s="16">
        <v>1.278</v>
      </c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f>SUM(C13:C15,C19:C22)</f>
        <v>11959.541</v>
      </c>
      <c r="D12" s="14">
        <f>SUM(D13:D15,D19:D22)</f>
        <v>11454.290999999997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>
        <v>1.821</v>
      </c>
      <c r="D14" s="16">
        <v>0.919</v>
      </c>
    </row>
    <row r="15" spans="1:4" ht="15.75" thickBot="1">
      <c r="A15" s="15"/>
      <c r="B15" s="15" t="s">
        <v>47</v>
      </c>
      <c r="C15" s="16">
        <f>SUM(C16:C18)</f>
        <v>10996.202</v>
      </c>
      <c r="D15" s="16">
        <f>SUM(D16:D18)</f>
        <v>10142.926</v>
      </c>
    </row>
    <row r="16" spans="1:4" ht="24" customHeight="1" thickBot="1">
      <c r="A16" s="15" t="s">
        <v>48</v>
      </c>
      <c r="B16" s="15" t="s">
        <v>49</v>
      </c>
      <c r="C16" s="16">
        <v>10996.202</v>
      </c>
      <c r="D16" s="16">
        <v>10142.926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/>
      <c r="D18" s="16"/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>
        <v>78.863</v>
      </c>
      <c r="D20" s="16">
        <v>78.863</v>
      </c>
    </row>
    <row r="21" spans="1:4" ht="15.75" thickBot="1">
      <c r="A21" s="15" t="s">
        <v>57</v>
      </c>
      <c r="B21" s="15" t="s">
        <v>58</v>
      </c>
      <c r="C21" s="16">
        <v>5.466</v>
      </c>
      <c r="D21" s="16">
        <v>1.613</v>
      </c>
    </row>
    <row r="22" spans="1:4" ht="15.75" thickBot="1">
      <c r="A22" s="15"/>
      <c r="B22" s="15" t="s">
        <v>59</v>
      </c>
      <c r="C22" s="16">
        <v>877.189</v>
      </c>
      <c r="D22" s="16">
        <v>1229.97</v>
      </c>
    </row>
    <row r="23" spans="1:4" ht="25.5" customHeight="1" thickBot="1">
      <c r="A23" s="17"/>
      <c r="B23" s="17" t="s">
        <v>60</v>
      </c>
      <c r="C23" s="18">
        <f>C4+C12</f>
        <v>12060.51566</v>
      </c>
      <c r="D23" s="18">
        <f>D4+D12</f>
        <v>11583.957999999997</v>
      </c>
    </row>
    <row r="24" spans="1:4" ht="15.75" thickBot="1">
      <c r="A24" s="13" t="s">
        <v>4</v>
      </c>
      <c r="B24" s="13" t="s">
        <v>61</v>
      </c>
      <c r="C24" s="14">
        <f>C25+C35+C36</f>
        <v>10326.475999999999</v>
      </c>
      <c r="D24" s="14">
        <f>D25+D35+D36</f>
        <v>9841.855</v>
      </c>
    </row>
    <row r="25" spans="1:4" ht="15.75" thickBot="1">
      <c r="A25" s="15"/>
      <c r="B25" s="15" t="s">
        <v>62</v>
      </c>
      <c r="C25" s="16">
        <f>SUM(C26:C34)</f>
        <v>10326.475999999999</v>
      </c>
      <c r="D25" s="16">
        <f>SUM(D26:D34)</f>
        <v>9841.855</v>
      </c>
    </row>
    <row r="26" spans="1:4" ht="15.75" thickBot="1">
      <c r="A26" s="15" t="s">
        <v>63</v>
      </c>
      <c r="B26" s="15" t="s">
        <v>64</v>
      </c>
      <c r="C26" s="16">
        <v>4620</v>
      </c>
      <c r="D26" s="16">
        <v>4620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v>4282.496</v>
      </c>
      <c r="D28" s="16">
        <v>4282.496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v>939.359</v>
      </c>
      <c r="D30" s="16"/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>
        <v>484.621</v>
      </c>
      <c r="D32" s="16">
        <v>939.359</v>
      </c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f>SUM(C38:C39,C44:C48)</f>
        <v>0</v>
      </c>
      <c r="D37" s="14">
        <f>SUM(D38:D39,D44:D48)</f>
        <v>0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/>
      <c r="D43" s="16"/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f>SUM(C50:C52,C57:C58,C61:C62)</f>
        <v>1734.04135</v>
      </c>
      <c r="D49" s="14">
        <f>SUM(D50:D52,D57:D58,D61:D62)</f>
        <v>1742.105</v>
      </c>
    </row>
    <row r="50" spans="1:4" ht="23.2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f>SUM(C53:C56)</f>
        <v>806.43835</v>
      </c>
      <c r="D52" s="16">
        <f>SUM(D53:D56)</f>
        <v>642.1940000000001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>
        <f>804.852+1.58635</f>
        <v>806.43835</v>
      </c>
      <c r="D56" s="16">
        <f>643.95-1.756</f>
        <v>642.1940000000001</v>
      </c>
    </row>
    <row r="57" spans="1:4" ht="31.5" customHeight="1" thickBot="1">
      <c r="A57" s="15" t="s">
        <v>117</v>
      </c>
      <c r="B57" s="15" t="s">
        <v>118</v>
      </c>
      <c r="C57" s="16"/>
      <c r="D57" s="16"/>
    </row>
    <row r="58" spans="1:4" ht="15.75" thickBot="1">
      <c r="A58" s="15"/>
      <c r="B58" s="15" t="s">
        <v>119</v>
      </c>
      <c r="C58" s="16">
        <f>SUM(C59:C60)</f>
        <v>927.6030000000001</v>
      </c>
      <c r="D58" s="16">
        <f>SUM(D59:D60)</f>
        <v>1099.911</v>
      </c>
    </row>
    <row r="59" spans="1:4" ht="15.75" thickBot="1">
      <c r="A59" s="15" t="s">
        <v>120</v>
      </c>
      <c r="B59" s="15" t="s">
        <v>121</v>
      </c>
      <c r="C59" s="16">
        <f>122.505+78.37</f>
        <v>200.875</v>
      </c>
      <c r="D59" s="16">
        <f>154.193+130.239</f>
        <v>284.432</v>
      </c>
    </row>
    <row r="60" spans="1:4" ht="15.75" thickBot="1">
      <c r="A60" s="15" t="s">
        <v>122</v>
      </c>
      <c r="B60" s="15" t="s">
        <v>123</v>
      </c>
      <c r="C60" s="16">
        <f>60.65+323.766+342.312</f>
        <v>726.7280000000001</v>
      </c>
      <c r="D60" s="16">
        <f>47.623+400.512+367.344</f>
        <v>815.479</v>
      </c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f>C24+C37+C49</f>
        <v>12060.517349999998</v>
      </c>
      <c r="D63" s="18">
        <f>D24+D37+D49</f>
        <v>11583.96</v>
      </c>
    </row>
    <row r="64" ht="15">
      <c r="C64" s="19"/>
    </row>
    <row r="65" spans="3:4" ht="15">
      <c r="C65" s="19"/>
      <c r="D65" s="19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34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12" t="s">
        <v>258</v>
      </c>
      <c r="D3" s="12" t="s">
        <v>215</v>
      </c>
    </row>
    <row r="4" spans="1:4" ht="18.75" customHeight="1" thickBot="1">
      <c r="A4" s="13" t="s">
        <v>4</v>
      </c>
      <c r="B4" s="13" t="s">
        <v>9</v>
      </c>
      <c r="C4" s="14">
        <f>SUM(C5:C11)</f>
        <v>2491179</v>
      </c>
      <c r="D4" s="14">
        <f>SUM(D5:D11)</f>
        <v>2505454</v>
      </c>
    </row>
    <row r="5" spans="1:4" ht="34.5" thickBot="1">
      <c r="A5" s="15" t="s">
        <v>146</v>
      </c>
      <c r="B5" s="15" t="s">
        <v>10</v>
      </c>
      <c r="C5" s="16">
        <v>0</v>
      </c>
      <c r="D5" s="16">
        <v>107</v>
      </c>
    </row>
    <row r="6" spans="1:4" ht="45.75" thickBot="1">
      <c r="A6" s="15" t="s">
        <v>147</v>
      </c>
      <c r="B6" s="15" t="s">
        <v>18</v>
      </c>
      <c r="C6" s="16">
        <v>136</v>
      </c>
      <c r="D6" s="16">
        <v>40</v>
      </c>
    </row>
    <row r="7" spans="1:4" ht="15.75" thickBot="1">
      <c r="A7" s="15" t="s">
        <v>148</v>
      </c>
      <c r="B7" s="15" t="s">
        <v>23</v>
      </c>
      <c r="C7" s="16">
        <v>54686</v>
      </c>
      <c r="D7" s="16">
        <v>56764</v>
      </c>
    </row>
    <row r="8" spans="1:4" ht="29.25" customHeight="1" thickBot="1">
      <c r="A8" s="15" t="s">
        <v>27</v>
      </c>
      <c r="B8" s="15" t="s">
        <v>28</v>
      </c>
      <c r="C8" s="16">
        <v>2434731</v>
      </c>
      <c r="D8" s="16">
        <v>2446874</v>
      </c>
    </row>
    <row r="9" spans="1:4" ht="35.25" customHeight="1" thickBot="1">
      <c r="A9" s="15" t="s">
        <v>29</v>
      </c>
      <c r="B9" s="15" t="s">
        <v>30</v>
      </c>
      <c r="C9" s="16">
        <f>36+747</f>
        <v>783</v>
      </c>
      <c r="D9" s="16">
        <v>762</v>
      </c>
    </row>
    <row r="10" spans="1:4" ht="15.75" thickBot="1">
      <c r="A10" s="15"/>
      <c r="B10" s="15" t="s">
        <v>31</v>
      </c>
      <c r="C10" s="16">
        <v>843</v>
      </c>
      <c r="D10" s="16">
        <v>907</v>
      </c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f>SUM(C13:C15,C19:C22)</f>
        <v>84092</v>
      </c>
      <c r="D12" s="14">
        <f>SUM(D13:D15,D19:D22)</f>
        <v>113711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/>
      <c r="D14" s="16"/>
    </row>
    <row r="15" spans="1:4" ht="15.75" thickBot="1">
      <c r="A15" s="15"/>
      <c r="B15" s="15" t="s">
        <v>47</v>
      </c>
      <c r="C15" s="16">
        <v>3026</v>
      </c>
      <c r="D15" s="16">
        <f>SUM(D16:D18)</f>
        <v>7206</v>
      </c>
    </row>
    <row r="16" spans="1:4" ht="24" customHeight="1" thickBot="1">
      <c r="A16" s="15" t="s">
        <v>48</v>
      </c>
      <c r="B16" s="15" t="s">
        <v>49</v>
      </c>
      <c r="C16" s="16"/>
      <c r="D16" s="16"/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v>2284</v>
      </c>
      <c r="D18" s="16">
        <v>7206</v>
      </c>
    </row>
    <row r="19" spans="1:4" ht="46.5" customHeight="1" thickBot="1">
      <c r="A19" s="15" t="s">
        <v>53</v>
      </c>
      <c r="B19" s="15" t="s">
        <v>54</v>
      </c>
      <c r="C19" s="16">
        <v>63572</v>
      </c>
      <c r="D19" s="16">
        <v>91070</v>
      </c>
    </row>
    <row r="20" spans="1:4" ht="52.5" customHeight="1" thickBot="1">
      <c r="A20" s="15" t="s">
        <v>55</v>
      </c>
      <c r="B20" s="15" t="s">
        <v>56</v>
      </c>
      <c r="C20" s="16"/>
      <c r="D20" s="16"/>
    </row>
    <row r="21" spans="1:4" ht="15.75" thickBot="1">
      <c r="A21" s="15" t="s">
        <v>57</v>
      </c>
      <c r="B21" s="15" t="s">
        <v>58</v>
      </c>
      <c r="C21" s="16">
        <v>18</v>
      </c>
      <c r="D21" s="16">
        <v>36</v>
      </c>
    </row>
    <row r="22" spans="1:4" ht="15.75" thickBot="1">
      <c r="A22" s="15"/>
      <c r="B22" s="15" t="s">
        <v>59</v>
      </c>
      <c r="C22" s="16">
        <v>17476</v>
      </c>
      <c r="D22" s="16">
        <v>15399</v>
      </c>
    </row>
    <row r="23" spans="1:4" ht="25.5" customHeight="1" thickBot="1">
      <c r="A23" s="17"/>
      <c r="B23" s="17" t="s">
        <v>60</v>
      </c>
      <c r="C23" s="18">
        <f>C4+C12</f>
        <v>2575271</v>
      </c>
      <c r="D23" s="18">
        <f>D4+D12</f>
        <v>2619165</v>
      </c>
    </row>
    <row r="24" spans="1:4" ht="15.75" thickBot="1">
      <c r="A24" s="13" t="s">
        <v>4</v>
      </c>
      <c r="B24" s="13" t="s">
        <v>61</v>
      </c>
      <c r="C24" s="14">
        <f>C25+C35+C36</f>
        <v>2205897</v>
      </c>
      <c r="D24" s="14">
        <f>D25+D35+D36</f>
        <v>2213898</v>
      </c>
    </row>
    <row r="25" spans="1:4" ht="15.75" thickBot="1">
      <c r="A25" s="15"/>
      <c r="B25" s="15" t="s">
        <v>62</v>
      </c>
      <c r="C25" s="16">
        <f>SUM(C26:C34)</f>
        <v>2205897</v>
      </c>
      <c r="D25" s="16">
        <f>SUM(D26:D34)</f>
        <v>2213898</v>
      </c>
    </row>
    <row r="26" spans="1:4" ht="15.75" thickBot="1">
      <c r="A26" s="15" t="s">
        <v>63</v>
      </c>
      <c r="B26" s="15" t="s">
        <v>64</v>
      </c>
      <c r="C26" s="16">
        <v>1314295</v>
      </c>
      <c r="D26" s="16">
        <v>1314296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v>890785</v>
      </c>
      <c r="D28" s="16">
        <v>898968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v>128862</v>
      </c>
      <c r="D30" s="16"/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>
        <v>183</v>
      </c>
      <c r="D32" s="16">
        <v>128862</v>
      </c>
    </row>
    <row r="33" spans="1:4" ht="15.75" thickBot="1">
      <c r="A33" s="15" t="s">
        <v>74</v>
      </c>
      <c r="B33" s="15" t="s">
        <v>75</v>
      </c>
      <c r="C33" s="16">
        <v>-128228</v>
      </c>
      <c r="D33" s="16">
        <v>-128228</v>
      </c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f>SUM(C38:C39,C44:C48)</f>
        <v>290720</v>
      </c>
      <c r="D37" s="14">
        <f>SUM(D38:D39,D44:D48)</f>
        <v>298811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f>SUM(C40:C43)</f>
        <v>286669</v>
      </c>
      <c r="D39" s="16">
        <f>SUM(D40:D43)</f>
        <v>298811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>
        <v>286667</v>
      </c>
      <c r="D41" s="16">
        <v>298810</v>
      </c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>
        <v>2</v>
      </c>
      <c r="D43" s="16">
        <v>1</v>
      </c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>
        <v>4051</v>
      </c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f>SUM(C50:C52,C57:C58,C61:C62)</f>
        <v>78654</v>
      </c>
      <c r="D49" s="14">
        <f>SUM(D50:D52,D57:D58,D61:D62)</f>
        <v>106456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>
        <v>6218</v>
      </c>
      <c r="D51" s="16">
        <v>6324</v>
      </c>
    </row>
    <row r="52" spans="1:4" ht="15.75" thickBot="1">
      <c r="A52" s="15"/>
      <c r="B52" s="15" t="s">
        <v>111</v>
      </c>
      <c r="C52" s="16">
        <f>SUM(C53:C56)</f>
        <v>56665</v>
      </c>
      <c r="D52" s="16">
        <f>SUM(D53:D56)</f>
        <v>82737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>
        <v>56665</v>
      </c>
      <c r="D54" s="16">
        <v>82737</v>
      </c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/>
      <c r="D56" s="16"/>
    </row>
    <row r="57" spans="1:4" ht="31.5" customHeight="1" thickBot="1">
      <c r="A57" s="15" t="s">
        <v>117</v>
      </c>
      <c r="B57" s="15" t="s">
        <v>118</v>
      </c>
      <c r="C57" s="16">
        <v>11354</v>
      </c>
      <c r="D57" s="16">
        <v>14959</v>
      </c>
    </row>
    <row r="58" spans="1:4" ht="15.75" thickBot="1">
      <c r="A58" s="15"/>
      <c r="B58" s="15" t="s">
        <v>119</v>
      </c>
      <c r="C58" s="16">
        <f>SUM(C59:C60)</f>
        <v>2351</v>
      </c>
      <c r="D58" s="16">
        <f>SUM(D59:D60)</f>
        <v>2436</v>
      </c>
    </row>
    <row r="59" spans="1:4" ht="15.75" thickBot="1">
      <c r="A59" s="15" t="s">
        <v>120</v>
      </c>
      <c r="B59" s="15" t="s">
        <v>121</v>
      </c>
      <c r="C59" s="16">
        <v>1316</v>
      </c>
      <c r="D59" s="16">
        <v>1084</v>
      </c>
    </row>
    <row r="60" spans="1:4" ht="15.75" thickBot="1">
      <c r="A60" s="15" t="s">
        <v>122</v>
      </c>
      <c r="B60" s="15" t="s">
        <v>123</v>
      </c>
      <c r="C60" s="16">
        <f>176+42+42+775</f>
        <v>1035</v>
      </c>
      <c r="D60" s="16">
        <f>14+74+1264</f>
        <v>1352</v>
      </c>
    </row>
    <row r="61" spans="1:4" ht="15.75" thickBot="1">
      <c r="A61" s="15" t="s">
        <v>124</v>
      </c>
      <c r="B61" s="15" t="s">
        <v>125</v>
      </c>
      <c r="C61" s="16">
        <v>2066</v>
      </c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f>C24+C37+C49</f>
        <v>2575271</v>
      </c>
      <c r="D63" s="18">
        <f>D24+D37+D49</f>
        <v>2619165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0">
      <selection activeCell="B65" sqref="B65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0.28125" style="0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75" t="s">
        <v>259</v>
      </c>
      <c r="D3" s="12" t="s">
        <v>216</v>
      </c>
    </row>
    <row r="4" spans="1:4" ht="18.75" customHeight="1" thickBot="1">
      <c r="A4" s="13" t="s">
        <v>4</v>
      </c>
      <c r="B4" s="13" t="s">
        <v>9</v>
      </c>
      <c r="C4" s="40">
        <f>SUM(C5:C11)</f>
        <v>4616580728.880001</v>
      </c>
      <c r="D4" s="40">
        <f>SUM(D5:D11)</f>
        <v>4631542517.63</v>
      </c>
    </row>
    <row r="5" spans="1:4" ht="34.5" thickBot="1">
      <c r="A5" s="15" t="s">
        <v>146</v>
      </c>
      <c r="B5" s="15" t="s">
        <v>10</v>
      </c>
      <c r="C5" s="41">
        <v>4187100439.88</v>
      </c>
      <c r="D5" s="41">
        <v>4210933202.74</v>
      </c>
    </row>
    <row r="6" spans="1:4" ht="45.75" thickBot="1">
      <c r="A6" s="15" t="s">
        <v>147</v>
      </c>
      <c r="B6" s="15" t="s">
        <v>18</v>
      </c>
      <c r="C6" s="41">
        <v>7301910.03</v>
      </c>
      <c r="D6" s="41">
        <v>7319892.84</v>
      </c>
    </row>
    <row r="7" spans="1:4" ht="15.75" thickBot="1">
      <c r="A7" s="15" t="s">
        <v>148</v>
      </c>
      <c r="B7" s="15" t="s">
        <v>23</v>
      </c>
      <c r="C7" s="41">
        <v>14351640.650000002</v>
      </c>
      <c r="D7" s="41">
        <v>14541161.490000002</v>
      </c>
    </row>
    <row r="8" spans="1:4" ht="29.25" customHeight="1" thickBot="1">
      <c r="A8" s="15" t="s">
        <v>27</v>
      </c>
      <c r="B8" s="15" t="s">
        <v>28</v>
      </c>
      <c r="C8" s="41">
        <v>254999093.77</v>
      </c>
      <c r="D8" s="41">
        <v>247999093.77</v>
      </c>
    </row>
    <row r="9" spans="1:4" ht="35.25" customHeight="1" thickBot="1">
      <c r="A9" s="15" t="s">
        <v>29</v>
      </c>
      <c r="B9" s="15" t="s">
        <v>30</v>
      </c>
      <c r="C9" s="41">
        <v>152710692.55</v>
      </c>
      <c r="D9" s="41">
        <v>150623218.48</v>
      </c>
    </row>
    <row r="10" spans="1:4" ht="15.75" thickBot="1">
      <c r="A10" s="15"/>
      <c r="B10" s="15" t="s">
        <v>31</v>
      </c>
      <c r="C10" s="41">
        <v>116952</v>
      </c>
      <c r="D10" s="41">
        <v>125948.31</v>
      </c>
    </row>
    <row r="11" spans="1:4" ht="15.75" thickBot="1">
      <c r="A11" s="15" t="s">
        <v>32</v>
      </c>
      <c r="B11" s="15" t="s">
        <v>33</v>
      </c>
      <c r="C11" s="41"/>
      <c r="D11" s="41"/>
    </row>
    <row r="12" spans="1:4" ht="15.75" thickBot="1">
      <c r="A12" s="13" t="s">
        <v>4</v>
      </c>
      <c r="B12" s="13" t="s">
        <v>34</v>
      </c>
      <c r="C12" s="40">
        <f>SUM(C13:C15,C19:C22)</f>
        <v>395627898.15999997</v>
      </c>
      <c r="D12" s="40">
        <f>SUM(D13:D15,D19:D22)</f>
        <v>323125851.03</v>
      </c>
    </row>
    <row r="13" spans="1:4" ht="23.25" thickBot="1">
      <c r="A13" s="15" t="s">
        <v>149</v>
      </c>
      <c r="B13" s="15" t="s">
        <v>35</v>
      </c>
      <c r="C13" s="41"/>
      <c r="D13" s="41"/>
    </row>
    <row r="14" spans="1:4" ht="15.75" thickBot="1">
      <c r="A14" s="15" t="s">
        <v>45</v>
      </c>
      <c r="B14" s="15" t="s">
        <v>44</v>
      </c>
      <c r="C14" s="41">
        <v>5769393.869999999</v>
      </c>
      <c r="D14" s="41">
        <v>5757855.32</v>
      </c>
    </row>
    <row r="15" spans="1:4" ht="15.75" thickBot="1">
      <c r="A15" s="15"/>
      <c r="B15" s="15" t="s">
        <v>47</v>
      </c>
      <c r="C15" s="41">
        <f>SUM(C16:C18)</f>
        <v>172189359.46</v>
      </c>
      <c r="D15" s="41">
        <f>SUM(D16:D18)</f>
        <v>161393250.51</v>
      </c>
    </row>
    <row r="16" spans="1:4" ht="24" customHeight="1" thickBot="1">
      <c r="A16" s="15" t="s">
        <v>48</v>
      </c>
      <c r="B16" s="15" t="s">
        <v>49</v>
      </c>
      <c r="C16" s="41">
        <v>149136183.56</v>
      </c>
      <c r="D16" s="41">
        <v>138201602.63</v>
      </c>
    </row>
    <row r="17" spans="1:4" ht="15.75" thickBot="1">
      <c r="A17" s="15"/>
      <c r="B17" s="15" t="s">
        <v>50</v>
      </c>
      <c r="C17" s="41"/>
      <c r="D17" s="41"/>
    </row>
    <row r="18" spans="1:4" ht="15.75" thickBot="1">
      <c r="A18" s="15" t="s">
        <v>51</v>
      </c>
      <c r="B18" s="15" t="s">
        <v>52</v>
      </c>
      <c r="C18" s="41">
        <v>23053175.9</v>
      </c>
      <c r="D18" s="41">
        <v>23191647.88</v>
      </c>
    </row>
    <row r="19" spans="1:4" ht="46.5" customHeight="1" thickBot="1">
      <c r="A19" s="15" t="s">
        <v>53</v>
      </c>
      <c r="B19" s="15" t="s">
        <v>54</v>
      </c>
      <c r="C19" s="41">
        <v>5015625.92</v>
      </c>
      <c r="D19" s="41">
        <v>11287133.559999999</v>
      </c>
    </row>
    <row r="20" spans="1:4" ht="52.5" customHeight="1" thickBot="1">
      <c r="A20" s="15" t="s">
        <v>55</v>
      </c>
      <c r="B20" s="15" t="s">
        <v>56</v>
      </c>
      <c r="C20" s="41">
        <v>12024679.4</v>
      </c>
      <c r="D20" s="41">
        <v>12720415.870000001</v>
      </c>
    </row>
    <row r="21" spans="1:4" ht="15.75" thickBot="1">
      <c r="A21" s="15" t="s">
        <v>57</v>
      </c>
      <c r="B21" s="15" t="s">
        <v>58</v>
      </c>
      <c r="C21" s="41">
        <v>4182214.62</v>
      </c>
      <c r="D21" s="41">
        <v>4216139.97</v>
      </c>
    </row>
    <row r="22" spans="1:4" ht="15.75" thickBot="1">
      <c r="A22" s="15"/>
      <c r="B22" s="15" t="s">
        <v>59</v>
      </c>
      <c r="C22" s="41">
        <v>196446624.89</v>
      </c>
      <c r="D22" s="41">
        <v>127751055.8</v>
      </c>
    </row>
    <row r="23" spans="1:4" ht="25.5" customHeight="1" thickBot="1">
      <c r="A23" s="17"/>
      <c r="B23" s="17" t="s">
        <v>60</v>
      </c>
      <c r="C23" s="42">
        <f>C4+C12</f>
        <v>5012208627.040001</v>
      </c>
      <c r="D23" s="42">
        <f>D4+D12</f>
        <v>4954668368.66</v>
      </c>
    </row>
    <row r="24" spans="1:4" ht="15.75" thickBot="1">
      <c r="A24" s="13" t="s">
        <v>4</v>
      </c>
      <c r="B24" s="13" t="s">
        <v>61</v>
      </c>
      <c r="C24" s="40">
        <f>C25+C35+C36</f>
        <v>3369609810.92</v>
      </c>
      <c r="D24" s="40">
        <f>D25+D35+D36</f>
        <v>3285892192.37</v>
      </c>
    </row>
    <row r="25" spans="1:4" ht="15.75" thickBot="1">
      <c r="A25" s="15"/>
      <c r="B25" s="15" t="s">
        <v>62</v>
      </c>
      <c r="C25" s="41">
        <f>SUM(C26:C34)</f>
        <v>2655295050.9100003</v>
      </c>
      <c r="D25" s="41">
        <f>SUM(D26:D34)</f>
        <v>2573400721.9</v>
      </c>
    </row>
    <row r="26" spans="1:4" ht="15.75" thickBot="1">
      <c r="A26" s="15" t="s">
        <v>63</v>
      </c>
      <c r="B26" s="15" t="s">
        <v>64</v>
      </c>
      <c r="C26" s="41">
        <v>1074032000</v>
      </c>
      <c r="D26" s="41">
        <v>1074032000</v>
      </c>
    </row>
    <row r="27" spans="1:4" ht="15.75" thickBot="1">
      <c r="A27" s="15"/>
      <c r="B27" s="15" t="s">
        <v>65</v>
      </c>
      <c r="C27" s="41">
        <v>1074032000</v>
      </c>
      <c r="D27" s="41">
        <v>1074032000</v>
      </c>
    </row>
    <row r="28" spans="1:4" ht="15.75" thickBot="1">
      <c r="A28" s="15" t="s">
        <v>66</v>
      </c>
      <c r="B28" s="15" t="s">
        <v>67</v>
      </c>
      <c r="C28" s="41">
        <v>287200476.88</v>
      </c>
      <c r="D28" s="41">
        <v>287200476.88</v>
      </c>
    </row>
    <row r="29" spans="1:4" ht="15.75" thickBot="1">
      <c r="A29" s="15" t="s">
        <v>68</v>
      </c>
      <c r="B29" s="15" t="s">
        <v>69</v>
      </c>
      <c r="C29" s="41"/>
      <c r="D29" s="41"/>
    </row>
    <row r="30" spans="1:4" ht="15.75" thickBot="1">
      <c r="A30" s="15" t="s">
        <v>70</v>
      </c>
      <c r="B30" s="15" t="s">
        <v>71</v>
      </c>
      <c r="C30" s="41">
        <v>261886212.06</v>
      </c>
      <c r="D30" s="41"/>
    </row>
    <row r="31" spans="1:4" ht="15.75" thickBot="1">
      <c r="A31" s="15"/>
      <c r="B31" s="15" t="s">
        <v>72</v>
      </c>
      <c r="C31" s="41"/>
      <c r="D31" s="41"/>
    </row>
    <row r="32" spans="1:4" ht="15.75" thickBot="1">
      <c r="A32" s="15"/>
      <c r="B32" s="15" t="s">
        <v>73</v>
      </c>
      <c r="C32" s="41">
        <v>81894329.01000006</v>
      </c>
      <c r="D32" s="41">
        <v>261886212.05999997</v>
      </c>
    </row>
    <row r="33" spans="1:4" ht="15.75" thickBot="1">
      <c r="A33" s="15" t="s">
        <v>74</v>
      </c>
      <c r="B33" s="15" t="s">
        <v>75</v>
      </c>
      <c r="C33" s="41">
        <v>-123749967.04</v>
      </c>
      <c r="D33" s="41">
        <v>-123749967.04</v>
      </c>
    </row>
    <row r="34" spans="1:4" ht="15.75" thickBot="1">
      <c r="A34" s="15"/>
      <c r="B34" s="15" t="s">
        <v>76</v>
      </c>
      <c r="C34" s="41"/>
      <c r="D34" s="41"/>
    </row>
    <row r="35" spans="1:4" ht="15.75" thickBot="1">
      <c r="A35" s="15" t="s">
        <v>77</v>
      </c>
      <c r="B35" s="15" t="s">
        <v>78</v>
      </c>
      <c r="C35" s="41"/>
      <c r="D35" s="41"/>
    </row>
    <row r="36" spans="1:4" ht="15.75" thickBot="1">
      <c r="A36" s="15" t="s">
        <v>79</v>
      </c>
      <c r="B36" s="15" t="s">
        <v>80</v>
      </c>
      <c r="C36" s="41">
        <v>714314760.01</v>
      </c>
      <c r="D36" s="41">
        <v>712491470.47</v>
      </c>
    </row>
    <row r="37" spans="1:4" ht="15.75" thickBot="1">
      <c r="A37" s="13" t="s">
        <v>4</v>
      </c>
      <c r="B37" s="13" t="s">
        <v>81</v>
      </c>
      <c r="C37" s="40">
        <f>SUM(C38:C39,C44:C48)</f>
        <v>1276078153.83</v>
      </c>
      <c r="D37" s="40">
        <f>SUM(D38:D39,D44:D48)</f>
        <v>1267784330.3100002</v>
      </c>
    </row>
    <row r="38" spans="1:4" ht="15.75" thickBot="1">
      <c r="A38" s="15" t="s">
        <v>85</v>
      </c>
      <c r="B38" s="15" t="s">
        <v>82</v>
      </c>
      <c r="C38" s="41">
        <v>366132679.76</v>
      </c>
      <c r="D38" s="41">
        <v>341796236.22</v>
      </c>
    </row>
    <row r="39" spans="1:4" ht="15.75" thickBot="1">
      <c r="A39" s="15"/>
      <c r="B39" s="15" t="s">
        <v>87</v>
      </c>
      <c r="C39" s="41">
        <f>SUM(C40:C43)</f>
        <v>595515299.01</v>
      </c>
      <c r="D39" s="41">
        <f>SUM(D40:D43)</f>
        <v>598482684.4</v>
      </c>
    </row>
    <row r="40" spans="1:4" ht="15.75" thickBot="1">
      <c r="A40" s="15" t="s">
        <v>88</v>
      </c>
      <c r="B40" s="15" t="s">
        <v>89</v>
      </c>
      <c r="C40" s="41">
        <v>500000000</v>
      </c>
      <c r="D40" s="41">
        <v>500000000</v>
      </c>
    </row>
    <row r="41" spans="1:4" ht="15.75" thickBot="1">
      <c r="A41" s="15" t="s">
        <v>90</v>
      </c>
      <c r="B41" s="15" t="s">
        <v>91</v>
      </c>
      <c r="C41" s="41"/>
      <c r="D41" s="41"/>
    </row>
    <row r="42" spans="1:4" ht="15.75" thickBot="1">
      <c r="A42" s="15" t="s">
        <v>92</v>
      </c>
      <c r="B42" s="15" t="s">
        <v>93</v>
      </c>
      <c r="C42" s="41"/>
      <c r="D42" s="41"/>
    </row>
    <row r="43" spans="1:4" ht="18" customHeight="1" thickBot="1">
      <c r="A43" s="15" t="s">
        <v>94</v>
      </c>
      <c r="B43" s="15" t="s">
        <v>95</v>
      </c>
      <c r="C43" s="41">
        <v>95515299.01</v>
      </c>
      <c r="D43" s="41">
        <v>98482684.4</v>
      </c>
    </row>
    <row r="44" spans="1:4" ht="15.75" thickBot="1">
      <c r="A44" s="15" t="s">
        <v>96</v>
      </c>
      <c r="B44" s="15" t="s">
        <v>97</v>
      </c>
      <c r="C44" s="41">
        <v>286666666.72</v>
      </c>
      <c r="D44" s="41">
        <v>298809523.86</v>
      </c>
    </row>
    <row r="45" spans="1:4" ht="15.75" thickBot="1">
      <c r="A45" s="15" t="s">
        <v>98</v>
      </c>
      <c r="B45" s="15" t="s">
        <v>99</v>
      </c>
      <c r="C45" s="41">
        <v>1790262.57</v>
      </c>
      <c r="D45" s="41">
        <v>1785692.91</v>
      </c>
    </row>
    <row r="46" spans="1:4" ht="15.75" thickBot="1">
      <c r="A46" s="15" t="s">
        <v>100</v>
      </c>
      <c r="B46" s="15" t="s">
        <v>101</v>
      </c>
      <c r="C46" s="41">
        <v>25973245.77</v>
      </c>
      <c r="D46" s="41">
        <v>26910192.92</v>
      </c>
    </row>
    <row r="47" spans="1:4" ht="15.75" thickBot="1">
      <c r="A47" s="15" t="s">
        <v>102</v>
      </c>
      <c r="B47" s="15" t="s">
        <v>103</v>
      </c>
      <c r="C47" s="41"/>
      <c r="D47" s="41"/>
    </row>
    <row r="48" spans="1:4" ht="15.75" thickBot="1">
      <c r="A48" s="15" t="s">
        <v>104</v>
      </c>
      <c r="B48" s="15" t="s">
        <v>105</v>
      </c>
      <c r="C48" s="41"/>
      <c r="D48" s="41"/>
    </row>
    <row r="49" spans="1:4" ht="15.75" thickBot="1">
      <c r="A49" s="13" t="s">
        <v>4</v>
      </c>
      <c r="B49" s="13" t="s">
        <v>106</v>
      </c>
      <c r="C49" s="40">
        <f>SUM(C50:C52,C57:C58,C61:C62)</f>
        <v>366520662.28999996</v>
      </c>
      <c r="D49" s="40">
        <f>SUM(D50:D52,D57:D58,D61:D62)</f>
        <v>400991845.97999996</v>
      </c>
    </row>
    <row r="50" spans="1:4" ht="15.75" thickBot="1">
      <c r="A50" s="15" t="s">
        <v>107</v>
      </c>
      <c r="B50" s="15" t="s">
        <v>108</v>
      </c>
      <c r="C50" s="41"/>
      <c r="D50" s="41"/>
    </row>
    <row r="51" spans="1:4" ht="15.75" thickBot="1">
      <c r="A51" s="15" t="s">
        <v>110</v>
      </c>
      <c r="B51" s="15" t="s">
        <v>109</v>
      </c>
      <c r="C51" s="41">
        <v>102338388.1</v>
      </c>
      <c r="D51" s="41">
        <v>97039389.47</v>
      </c>
    </row>
    <row r="52" spans="1:4" ht="15.75" thickBot="1">
      <c r="A52" s="15"/>
      <c r="B52" s="15" t="s">
        <v>111</v>
      </c>
      <c r="C52" s="41">
        <f>SUM(C53:C56)</f>
        <v>59650211.89</v>
      </c>
      <c r="D52" s="41">
        <f>SUM(D53:D56)</f>
        <v>80727671.36999999</v>
      </c>
    </row>
    <row r="53" spans="1:4" ht="15.75" thickBot="1">
      <c r="A53" s="15" t="s">
        <v>112</v>
      </c>
      <c r="B53" s="15" t="s">
        <v>89</v>
      </c>
      <c r="C53" s="41">
        <v>2876712.34</v>
      </c>
      <c r="D53" s="41">
        <v>7111232.88</v>
      </c>
    </row>
    <row r="54" spans="1:4" ht="15.75" thickBot="1">
      <c r="A54" s="15" t="s">
        <v>113</v>
      </c>
      <c r="B54" s="15" t="s">
        <v>91</v>
      </c>
      <c r="C54" s="41"/>
      <c r="D54" s="41"/>
    </row>
    <row r="55" spans="1:4" ht="15.75" thickBot="1">
      <c r="A55" s="15" t="s">
        <v>114</v>
      </c>
      <c r="B55" s="15" t="s">
        <v>93</v>
      </c>
      <c r="C55" s="41"/>
      <c r="D55" s="41"/>
    </row>
    <row r="56" spans="1:4" ht="42" customHeight="1" thickBot="1">
      <c r="A56" s="15" t="s">
        <v>115</v>
      </c>
      <c r="B56" s="15" t="s">
        <v>116</v>
      </c>
      <c r="C56" s="41">
        <v>56773499.55</v>
      </c>
      <c r="D56" s="41">
        <v>73616438.49</v>
      </c>
    </row>
    <row r="57" spans="1:4" ht="31.5" customHeight="1" thickBot="1">
      <c r="A57" s="15" t="s">
        <v>117</v>
      </c>
      <c r="B57" s="15" t="s">
        <v>118</v>
      </c>
      <c r="C57" s="41">
        <v>60340387.65</v>
      </c>
      <c r="D57" s="41">
        <v>87222007.82000001</v>
      </c>
    </row>
    <row r="58" spans="1:4" ht="15.75" thickBot="1">
      <c r="A58" s="15"/>
      <c r="B58" s="15" t="s">
        <v>119</v>
      </c>
      <c r="C58" s="41">
        <f>SUM(C59:C60)</f>
        <v>139109420.37</v>
      </c>
      <c r="D58" s="41">
        <f>SUM(D59:D60)</f>
        <v>131057375.82</v>
      </c>
    </row>
    <row r="59" spans="1:4" ht="15.75" thickBot="1">
      <c r="A59" s="15" t="s">
        <v>120</v>
      </c>
      <c r="B59" s="15" t="s">
        <v>121</v>
      </c>
      <c r="C59" s="41">
        <v>25698280.16</v>
      </c>
      <c r="D59" s="41">
        <v>24966679.38</v>
      </c>
    </row>
    <row r="60" spans="1:4" ht="15.75" thickBot="1">
      <c r="A60" s="15" t="s">
        <v>122</v>
      </c>
      <c r="B60" s="15" t="s">
        <v>123</v>
      </c>
      <c r="C60" s="41">
        <v>113411140.21</v>
      </c>
      <c r="D60" s="41">
        <v>106090696.44</v>
      </c>
    </row>
    <row r="61" spans="1:4" ht="15.75" thickBot="1">
      <c r="A61" s="15" t="s">
        <v>124</v>
      </c>
      <c r="B61" s="15" t="s">
        <v>125</v>
      </c>
      <c r="C61" s="41">
        <v>5082254.28</v>
      </c>
      <c r="D61" s="41">
        <v>4945401.5</v>
      </c>
    </row>
    <row r="62" spans="1:4" ht="15.75" thickBot="1">
      <c r="A62" s="15" t="s">
        <v>126</v>
      </c>
      <c r="B62" s="15" t="s">
        <v>127</v>
      </c>
      <c r="C62" s="41"/>
      <c r="D62" s="41"/>
    </row>
    <row r="63" spans="1:4" ht="23.25" customHeight="1" thickBot="1">
      <c r="A63" s="17"/>
      <c r="B63" s="17" t="s">
        <v>128</v>
      </c>
      <c r="C63" s="42">
        <f>C24+C37+C49</f>
        <v>5012208627.04</v>
      </c>
      <c r="D63" s="42">
        <f>D24+D37+D49</f>
        <v>4954668368.66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39" thickBot="1">
      <c r="A2" s="12" t="s">
        <v>4</v>
      </c>
      <c r="B2" s="20" t="s">
        <v>5</v>
      </c>
      <c r="C2" s="12" t="s">
        <v>262</v>
      </c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14">
        <f>SUM(C5:C11)</f>
        <v>0</v>
      </c>
      <c r="D4" s="14">
        <f>SUM(D5:D11)</f>
        <v>0</v>
      </c>
    </row>
    <row r="5" spans="1:4" ht="34.5" thickBot="1">
      <c r="A5" s="15" t="s">
        <v>146</v>
      </c>
      <c r="B5" s="15" t="s">
        <v>10</v>
      </c>
      <c r="C5" s="16"/>
      <c r="D5" s="16"/>
    </row>
    <row r="6" spans="1:4" ht="45.75" thickBot="1">
      <c r="A6" s="15" t="s">
        <v>147</v>
      </c>
      <c r="B6" s="15" t="s">
        <v>18</v>
      </c>
      <c r="C6" s="16"/>
      <c r="D6" s="16"/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>
        <v>0</v>
      </c>
      <c r="D8" s="16">
        <v>0</v>
      </c>
    </row>
    <row r="9" spans="1:4" ht="35.25" customHeight="1" thickBot="1">
      <c r="A9" s="15" t="s">
        <v>29</v>
      </c>
      <c r="B9" s="15" t="s">
        <v>30</v>
      </c>
      <c r="C9" s="16"/>
      <c r="D9" s="16"/>
    </row>
    <row r="10" spans="1:4" ht="15.75" thickBot="1">
      <c r="A10" s="15"/>
      <c r="B10" s="15" t="s">
        <v>31</v>
      </c>
      <c r="C10" s="16"/>
      <c r="D10" s="16"/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f>SUM(C13:C15,C19:C22)</f>
        <v>224.11917</v>
      </c>
      <c r="D12" s="14">
        <f>SUM(D13:D15,D19:D22)</f>
        <v>225.87342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/>
      <c r="D14" s="16"/>
    </row>
    <row r="15" spans="1:4" ht="15.75" thickBot="1">
      <c r="A15" s="15"/>
      <c r="B15" s="15" t="s">
        <v>47</v>
      </c>
      <c r="C15" s="16">
        <f>SUM(C16:C18)</f>
        <v>202.09684</v>
      </c>
      <c r="D15" s="16">
        <f>SUM(D16:D18)</f>
        <v>202.20315</v>
      </c>
    </row>
    <row r="16" spans="1:4" ht="24" customHeight="1" thickBot="1">
      <c r="A16" s="15" t="s">
        <v>48</v>
      </c>
      <c r="B16" s="15" t="s">
        <v>49</v>
      </c>
      <c r="C16" s="16">
        <v>202.09684</v>
      </c>
      <c r="D16" s="16">
        <v>201.99314999999999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v>0</v>
      </c>
      <c r="D18" s="16">
        <v>0.21</v>
      </c>
    </row>
    <row r="19" spans="1:4" ht="46.5" customHeight="1" thickBot="1">
      <c r="A19" s="15" t="s">
        <v>53</v>
      </c>
      <c r="B19" s="15" t="s">
        <v>54</v>
      </c>
      <c r="C19" s="16">
        <v>0</v>
      </c>
      <c r="D19" s="16">
        <v>0</v>
      </c>
    </row>
    <row r="20" spans="1:4" ht="52.5" customHeight="1" thickBot="1">
      <c r="A20" s="15" t="s">
        <v>55</v>
      </c>
      <c r="B20" s="15" t="s">
        <v>56</v>
      </c>
      <c r="C20" s="16"/>
      <c r="D20" s="16"/>
    </row>
    <row r="21" spans="1:4" ht="15.75" thickBot="1">
      <c r="A21" s="15" t="s">
        <v>57</v>
      </c>
      <c r="B21" s="15" t="s">
        <v>58</v>
      </c>
      <c r="C21" s="16"/>
      <c r="D21" s="16"/>
    </row>
    <row r="22" spans="1:4" ht="15.75" thickBot="1">
      <c r="A22" s="15"/>
      <c r="B22" s="15" t="s">
        <v>59</v>
      </c>
      <c r="C22" s="16">
        <v>22.02233</v>
      </c>
      <c r="D22" s="16">
        <v>23.670270000000002</v>
      </c>
    </row>
    <row r="23" spans="1:4" ht="25.5" customHeight="1" thickBot="1">
      <c r="A23" s="17"/>
      <c r="B23" s="17" t="s">
        <v>60</v>
      </c>
      <c r="C23" s="18">
        <f>C4+C12</f>
        <v>224.11917</v>
      </c>
      <c r="D23" s="18">
        <f>D4+D12</f>
        <v>225.87342</v>
      </c>
    </row>
    <row r="24" spans="1:4" ht="15.75" thickBot="1">
      <c r="A24" s="13" t="s">
        <v>4</v>
      </c>
      <c r="B24" s="13" t="s">
        <v>61</v>
      </c>
      <c r="C24" s="14">
        <f>C25+C35+C36</f>
        <v>223.87542</v>
      </c>
      <c r="D24" s="14">
        <f>D25+D35+D36</f>
        <v>223.87542</v>
      </c>
    </row>
    <row r="25" spans="1:4" ht="15.75" thickBot="1">
      <c r="A25" s="15"/>
      <c r="B25" s="15" t="s">
        <v>62</v>
      </c>
      <c r="C25" s="16">
        <f>SUM(C26:C34)</f>
        <v>223.87542</v>
      </c>
      <c r="D25" s="16">
        <f>SUM(D26:D34)</f>
        <v>223.87542</v>
      </c>
    </row>
    <row r="26" spans="1:4" ht="15.75" thickBot="1">
      <c r="A26" s="15" t="s">
        <v>63</v>
      </c>
      <c r="B26" s="15" t="s">
        <v>64</v>
      </c>
      <c r="C26" s="16">
        <v>4</v>
      </c>
      <c r="D26" s="16">
        <v>4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v>189.17676999999998</v>
      </c>
      <c r="D28" s="16">
        <v>189.17676999999998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v>30.698650000000008</v>
      </c>
      <c r="D30" s="16">
        <v>30.698650000000008</v>
      </c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>
        <v>0</v>
      </c>
      <c r="D32" s="16">
        <v>0</v>
      </c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f>SUM(C38:C39,C44:C48)</f>
        <v>0</v>
      </c>
      <c r="D37" s="14">
        <f>SUM(D38:D39,D44:D48)</f>
        <v>0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/>
      <c r="D43" s="16"/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f>SUM(C50:C52,C57:C58,C61:C62)</f>
        <v>0.24375</v>
      </c>
      <c r="D49" s="14">
        <f>SUM(D50:D52,D57:D58,D61:D62)</f>
        <v>1.998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f>SUM(C53:C56)</f>
        <v>0</v>
      </c>
      <c r="D52" s="16">
        <f>SUM(D53:D56)</f>
        <v>0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/>
      <c r="D56" s="16"/>
    </row>
    <row r="57" spans="1:4" ht="31.5" customHeight="1" thickBot="1">
      <c r="A57" s="15" t="s">
        <v>117</v>
      </c>
      <c r="B57" s="15" t="s">
        <v>118</v>
      </c>
      <c r="C57" s="16"/>
      <c r="D57" s="16"/>
    </row>
    <row r="58" spans="1:4" ht="15.75" thickBot="1">
      <c r="A58" s="15"/>
      <c r="B58" s="15" t="s">
        <v>119</v>
      </c>
      <c r="C58" s="16">
        <f>SUM(C59:C60)</f>
        <v>0.24375</v>
      </c>
      <c r="D58" s="16">
        <f>SUM(D59:D60)</f>
        <v>1.998</v>
      </c>
    </row>
    <row r="59" spans="1:4" ht="15.75" thickBot="1">
      <c r="A59" s="15" t="s">
        <v>120</v>
      </c>
      <c r="B59" s="15" t="s">
        <v>121</v>
      </c>
      <c r="C59" s="16">
        <v>0</v>
      </c>
      <c r="D59" s="16">
        <v>0</v>
      </c>
    </row>
    <row r="60" spans="1:4" ht="15.75" thickBot="1">
      <c r="A60" s="15" t="s">
        <v>122</v>
      </c>
      <c r="B60" s="15" t="s">
        <v>123</v>
      </c>
      <c r="C60" s="16">
        <v>0.24375</v>
      </c>
      <c r="D60" s="16">
        <v>1.998</v>
      </c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f>C24+C37+C49</f>
        <v>224.11917</v>
      </c>
      <c r="D63" s="18">
        <f>D24+D37+D49</f>
        <v>225.87341999999998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3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 t="s">
        <v>260</v>
      </c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14">
        <v>0</v>
      </c>
      <c r="D4" s="14">
        <v>0</v>
      </c>
    </row>
    <row r="5" spans="1:4" ht="34.5" thickBot="1">
      <c r="A5" s="15" t="s">
        <v>146</v>
      </c>
      <c r="B5" s="15" t="s">
        <v>10</v>
      </c>
      <c r="C5" s="16"/>
      <c r="D5" s="16"/>
    </row>
    <row r="6" spans="1:4" ht="45.75" thickBot="1">
      <c r="A6" s="15" t="s">
        <v>147</v>
      </c>
      <c r="B6" s="15" t="s">
        <v>18</v>
      </c>
      <c r="C6" s="16"/>
      <c r="D6" s="16"/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/>
      <c r="D8" s="16"/>
    </row>
    <row r="9" spans="1:4" ht="35.25" customHeight="1" thickBot="1">
      <c r="A9" s="15" t="s">
        <v>29</v>
      </c>
      <c r="B9" s="15" t="s">
        <v>30</v>
      </c>
      <c r="C9" s="16"/>
      <c r="D9" s="16"/>
    </row>
    <row r="10" spans="1:4" ht="15.75" thickBot="1">
      <c r="A10" s="15"/>
      <c r="B10" s="15" t="s">
        <v>31</v>
      </c>
      <c r="C10" s="16"/>
      <c r="D10" s="16"/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v>24.880619999999997</v>
      </c>
      <c r="D12" s="14">
        <v>25.561999999999998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/>
      <c r="D14" s="16"/>
    </row>
    <row r="15" spans="1:4" ht="15.75" thickBot="1">
      <c r="A15" s="15"/>
      <c r="B15" s="15" t="s">
        <v>47</v>
      </c>
      <c r="C15" s="16">
        <v>1.1931600000000002</v>
      </c>
      <c r="D15" s="16">
        <v>1.05238</v>
      </c>
    </row>
    <row r="16" spans="1:4" ht="24" customHeight="1" thickBot="1">
      <c r="A16" s="15" t="s">
        <v>48</v>
      </c>
      <c r="B16" s="15" t="s">
        <v>49</v>
      </c>
      <c r="C16" s="16">
        <v>1.0619100000000001</v>
      </c>
      <c r="D16" s="16">
        <v>1.05238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v>0.13125</v>
      </c>
      <c r="D18" s="16">
        <v>0</v>
      </c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/>
      <c r="D20" s="16"/>
    </row>
    <row r="21" spans="1:4" ht="15.75" thickBot="1">
      <c r="A21" s="15" t="s">
        <v>57</v>
      </c>
      <c r="B21" s="15" t="s">
        <v>58</v>
      </c>
      <c r="C21" s="16"/>
      <c r="D21" s="16"/>
    </row>
    <row r="22" spans="1:4" ht="15.75" thickBot="1">
      <c r="A22" s="15"/>
      <c r="B22" s="15" t="s">
        <v>59</v>
      </c>
      <c r="C22" s="16">
        <v>23.687459999999998</v>
      </c>
      <c r="D22" s="16">
        <v>24.509619999999998</v>
      </c>
    </row>
    <row r="23" spans="1:4" ht="25.5" customHeight="1" thickBot="1">
      <c r="A23" s="17"/>
      <c r="B23" s="17" t="s">
        <v>60</v>
      </c>
      <c r="C23" s="18">
        <v>24.880619999999997</v>
      </c>
      <c r="D23" s="18">
        <v>25.561999999999998</v>
      </c>
    </row>
    <row r="24" spans="1:4" ht="15.75" thickBot="1">
      <c r="A24" s="13" t="s">
        <v>4</v>
      </c>
      <c r="B24" s="13" t="s">
        <v>61</v>
      </c>
      <c r="C24" s="14">
        <v>24.50562</v>
      </c>
      <c r="D24" s="14">
        <v>24.50562</v>
      </c>
    </row>
    <row r="25" spans="1:4" ht="15.75" thickBot="1">
      <c r="A25" s="15"/>
      <c r="B25" s="15" t="s">
        <v>62</v>
      </c>
      <c r="C25" s="16">
        <v>24.50562</v>
      </c>
      <c r="D25" s="16">
        <v>24.50562</v>
      </c>
    </row>
    <row r="26" spans="1:4" ht="15.75" thickBot="1">
      <c r="A26" s="15" t="s">
        <v>63</v>
      </c>
      <c r="B26" s="15" t="s">
        <v>64</v>
      </c>
      <c r="C26" s="16">
        <v>4</v>
      </c>
      <c r="D26" s="16">
        <v>4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v>23.61502</v>
      </c>
      <c r="D28" s="16">
        <v>23.61502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v>-3.1094</v>
      </c>
      <c r="D30" s="16">
        <v>-3.1094</v>
      </c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/>
      <c r="D32" s="16"/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v>0</v>
      </c>
      <c r="D37" s="14">
        <v>0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v>0</v>
      </c>
      <c r="D39" s="16"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/>
      <c r="D43" s="16"/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v>0.375</v>
      </c>
      <c r="D49" s="14">
        <v>1.05638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v>0</v>
      </c>
      <c r="D52" s="16">
        <v>0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/>
      <c r="D56" s="16"/>
    </row>
    <row r="57" spans="1:4" ht="31.5" customHeight="1" thickBot="1">
      <c r="A57" s="15" t="s">
        <v>117</v>
      </c>
      <c r="B57" s="15" t="s">
        <v>118</v>
      </c>
      <c r="C57" s="16"/>
      <c r="D57" s="16"/>
    </row>
    <row r="58" spans="1:4" ht="15.75" thickBot="1">
      <c r="A58" s="15"/>
      <c r="B58" s="15" t="s">
        <v>119</v>
      </c>
      <c r="C58" s="16">
        <v>0.375</v>
      </c>
      <c r="D58" s="16">
        <v>1.05638</v>
      </c>
    </row>
    <row r="59" spans="1:4" ht="15.75" thickBot="1">
      <c r="A59" s="15" t="s">
        <v>120</v>
      </c>
      <c r="B59" s="15" t="s">
        <v>121</v>
      </c>
      <c r="C59" s="16"/>
      <c r="D59" s="16"/>
    </row>
    <row r="60" spans="1:4" ht="15.75" thickBot="1">
      <c r="A60" s="15" t="s">
        <v>122</v>
      </c>
      <c r="B60" s="15" t="s">
        <v>123</v>
      </c>
      <c r="C60" s="16">
        <v>0.375</v>
      </c>
      <c r="D60" s="16">
        <v>1.05638</v>
      </c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v>24.88062</v>
      </c>
      <c r="D63" s="18">
        <v>25.562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3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 t="s">
        <v>261</v>
      </c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14">
        <v>0</v>
      </c>
      <c r="D4" s="14">
        <v>0</v>
      </c>
    </row>
    <row r="5" spans="1:4" ht="34.5" thickBot="1">
      <c r="A5" s="15" t="s">
        <v>146</v>
      </c>
      <c r="B5" s="15" t="s">
        <v>10</v>
      </c>
      <c r="C5" s="16"/>
      <c r="D5" s="16"/>
    </row>
    <row r="6" spans="1:4" ht="45.75" thickBot="1">
      <c r="A6" s="15" t="s">
        <v>147</v>
      </c>
      <c r="B6" s="15" t="s">
        <v>18</v>
      </c>
      <c r="C6" s="16"/>
      <c r="D6" s="16"/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/>
      <c r="D8" s="16"/>
    </row>
    <row r="9" spans="1:4" ht="35.25" customHeight="1" thickBot="1">
      <c r="A9" s="15" t="s">
        <v>29</v>
      </c>
      <c r="B9" s="15" t="s">
        <v>30</v>
      </c>
      <c r="C9" s="16"/>
      <c r="D9" s="16"/>
    </row>
    <row r="10" spans="1:4" ht="15.75" thickBot="1">
      <c r="A10" s="15"/>
      <c r="B10" s="15" t="s">
        <v>31</v>
      </c>
      <c r="C10" s="16"/>
      <c r="D10" s="16"/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v>5.8956800000000005</v>
      </c>
      <c r="D12" s="14">
        <v>6.57706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/>
      <c r="D14" s="16"/>
    </row>
    <row r="15" spans="1:4" ht="15.75" thickBot="1">
      <c r="A15" s="15"/>
      <c r="B15" s="15" t="s">
        <v>47</v>
      </c>
      <c r="C15" s="16">
        <v>1.1931600000000002</v>
      </c>
      <c r="D15" s="16">
        <v>1.05238</v>
      </c>
    </row>
    <row r="16" spans="1:4" ht="24" customHeight="1" thickBot="1">
      <c r="A16" s="15" t="s">
        <v>48</v>
      </c>
      <c r="B16" s="15" t="s">
        <v>49</v>
      </c>
      <c r="C16" s="16">
        <v>1.0619100000000001</v>
      </c>
      <c r="D16" s="16">
        <v>1.05238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v>0.13125</v>
      </c>
      <c r="D18" s="16">
        <v>0</v>
      </c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/>
      <c r="D20" s="16"/>
    </row>
    <row r="21" spans="1:4" ht="15.75" thickBot="1">
      <c r="A21" s="15" t="s">
        <v>57</v>
      </c>
      <c r="B21" s="15" t="s">
        <v>58</v>
      </c>
      <c r="C21" s="16"/>
      <c r="D21" s="16"/>
    </row>
    <row r="22" spans="1:4" ht="15.75" thickBot="1">
      <c r="A22" s="15"/>
      <c r="B22" s="15" t="s">
        <v>59</v>
      </c>
      <c r="C22" s="16">
        <v>4.702520000000001</v>
      </c>
      <c r="D22" s="16">
        <v>5.52468</v>
      </c>
    </row>
    <row r="23" spans="1:4" ht="25.5" customHeight="1" thickBot="1">
      <c r="A23" s="17"/>
      <c r="B23" s="17" t="s">
        <v>60</v>
      </c>
      <c r="C23" s="18">
        <v>5.8956800000000005</v>
      </c>
      <c r="D23" s="18">
        <v>6.57706</v>
      </c>
    </row>
    <row r="24" spans="1:4" ht="15.75" thickBot="1">
      <c r="A24" s="13" t="s">
        <v>4</v>
      </c>
      <c r="B24" s="13" t="s">
        <v>61</v>
      </c>
      <c r="C24" s="14">
        <v>5.52068</v>
      </c>
      <c r="D24" s="14">
        <v>5.52068</v>
      </c>
    </row>
    <row r="25" spans="1:4" ht="15.75" thickBot="1">
      <c r="A25" s="15"/>
      <c r="B25" s="15" t="s">
        <v>62</v>
      </c>
      <c r="C25" s="16">
        <v>5.52068</v>
      </c>
      <c r="D25" s="16">
        <v>5.52068</v>
      </c>
    </row>
    <row r="26" spans="1:4" ht="15.75" thickBot="1">
      <c r="A26" s="15" t="s">
        <v>63</v>
      </c>
      <c r="B26" s="15" t="s">
        <v>64</v>
      </c>
      <c r="C26" s="16">
        <v>4</v>
      </c>
      <c r="D26" s="16">
        <v>4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v>-6.69024</v>
      </c>
      <c r="D28" s="16">
        <v>-6.69024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v>8.21092</v>
      </c>
      <c r="D30" s="16">
        <v>8.21092</v>
      </c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/>
      <c r="D32" s="16"/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v>0</v>
      </c>
      <c r="D37" s="14">
        <v>0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v>0</v>
      </c>
      <c r="D39" s="16"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/>
      <c r="D43" s="16"/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v>0.375</v>
      </c>
      <c r="D49" s="14">
        <v>1.05638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v>0</v>
      </c>
      <c r="D52" s="16">
        <v>0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/>
      <c r="D56" s="16"/>
    </row>
    <row r="57" spans="1:4" ht="31.5" customHeight="1" thickBot="1">
      <c r="A57" s="15" t="s">
        <v>117</v>
      </c>
      <c r="B57" s="15" t="s">
        <v>118</v>
      </c>
      <c r="C57" s="16"/>
      <c r="D57" s="16"/>
    </row>
    <row r="58" spans="1:4" ht="15.75" thickBot="1">
      <c r="A58" s="15"/>
      <c r="B58" s="15" t="s">
        <v>119</v>
      </c>
      <c r="C58" s="16">
        <v>0.375</v>
      </c>
      <c r="D58" s="16">
        <v>1.05638</v>
      </c>
    </row>
    <row r="59" spans="1:4" ht="15.75" thickBot="1">
      <c r="A59" s="15" t="s">
        <v>120</v>
      </c>
      <c r="B59" s="15" t="s">
        <v>121</v>
      </c>
      <c r="C59" s="16"/>
      <c r="D59" s="16"/>
    </row>
    <row r="60" spans="1:4" ht="15.75" thickBot="1">
      <c r="A60" s="15" t="s">
        <v>122</v>
      </c>
      <c r="B60" s="15" t="s">
        <v>123</v>
      </c>
      <c r="C60" s="16">
        <v>0.375</v>
      </c>
      <c r="D60" s="16">
        <v>1.05638</v>
      </c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v>5.89568</v>
      </c>
      <c r="D63" s="18">
        <v>6.5770599999999995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0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 t="s">
        <v>263</v>
      </c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14">
        <v>15.18295</v>
      </c>
      <c r="D4" s="14">
        <v>15.18295</v>
      </c>
    </row>
    <row r="5" spans="1:4" ht="34.5" thickBot="1">
      <c r="A5" s="15" t="s">
        <v>146</v>
      </c>
      <c r="B5" s="15" t="s">
        <v>10</v>
      </c>
      <c r="C5" s="16"/>
      <c r="D5" s="16"/>
    </row>
    <row r="6" spans="1:4" ht="45.75" thickBot="1">
      <c r="A6" s="15" t="s">
        <v>147</v>
      </c>
      <c r="B6" s="15" t="s">
        <v>18</v>
      </c>
      <c r="C6" s="16"/>
      <c r="D6" s="16"/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>
        <v>15.18295</v>
      </c>
      <c r="D8" s="16">
        <v>15.18295</v>
      </c>
    </row>
    <row r="9" spans="1:4" ht="35.25" customHeight="1" thickBot="1">
      <c r="A9" s="15" t="s">
        <v>29</v>
      </c>
      <c r="B9" s="15" t="s">
        <v>30</v>
      </c>
      <c r="C9" s="16"/>
      <c r="D9" s="16"/>
    </row>
    <row r="10" spans="1:4" ht="15.75" thickBot="1">
      <c r="A10" s="15"/>
      <c r="B10" s="15" t="s">
        <v>31</v>
      </c>
      <c r="C10" s="16"/>
      <c r="D10" s="16"/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v>16.834770000000002</v>
      </c>
      <c r="D12" s="14">
        <v>18.85592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/>
      <c r="D14" s="16"/>
    </row>
    <row r="15" spans="1:4" ht="15.75" thickBot="1">
      <c r="A15" s="15"/>
      <c r="B15" s="15" t="s">
        <v>47</v>
      </c>
      <c r="C15" s="16">
        <v>0.2576</v>
      </c>
      <c r="D15" s="16">
        <v>1.11449</v>
      </c>
    </row>
    <row r="16" spans="1:4" ht="24" customHeight="1" thickBot="1">
      <c r="A16" s="15" t="s">
        <v>48</v>
      </c>
      <c r="B16" s="15" t="s">
        <v>49</v>
      </c>
      <c r="C16" s="16">
        <v>0</v>
      </c>
      <c r="D16" s="16">
        <v>0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v>0.2576</v>
      </c>
      <c r="D18" s="16">
        <v>1.11449</v>
      </c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/>
      <c r="D20" s="16"/>
    </row>
    <row r="21" spans="1:4" ht="15.75" thickBot="1">
      <c r="A21" s="15" t="s">
        <v>57</v>
      </c>
      <c r="B21" s="15" t="s">
        <v>58</v>
      </c>
      <c r="C21" s="16"/>
      <c r="D21" s="16"/>
    </row>
    <row r="22" spans="1:4" ht="15.75" thickBot="1">
      <c r="A22" s="15"/>
      <c r="B22" s="15" t="s">
        <v>59</v>
      </c>
      <c r="C22" s="16">
        <v>16.577170000000002</v>
      </c>
      <c r="D22" s="16">
        <v>17.74143</v>
      </c>
    </row>
    <row r="23" spans="1:4" ht="25.5" customHeight="1" thickBot="1">
      <c r="A23" s="17"/>
      <c r="B23" s="17" t="s">
        <v>60</v>
      </c>
      <c r="C23" s="18">
        <v>32.017720000000004</v>
      </c>
      <c r="D23" s="18">
        <v>34.03887</v>
      </c>
    </row>
    <row r="24" spans="1:4" ht="15.75" thickBot="1">
      <c r="A24" s="13" t="s">
        <v>4</v>
      </c>
      <c r="B24" s="13" t="s">
        <v>61</v>
      </c>
      <c r="C24" s="14">
        <v>24.77161</v>
      </c>
      <c r="D24" s="14">
        <v>24.968249999999998</v>
      </c>
    </row>
    <row r="25" spans="1:4" ht="15.75" thickBot="1">
      <c r="A25" s="15"/>
      <c r="B25" s="15" t="s">
        <v>62</v>
      </c>
      <c r="C25" s="16">
        <v>24.77161</v>
      </c>
      <c r="D25" s="16">
        <v>24.968249999999998</v>
      </c>
    </row>
    <row r="26" spans="1:4" ht="15.75" thickBot="1">
      <c r="A26" s="15" t="s">
        <v>63</v>
      </c>
      <c r="B26" s="15" t="s">
        <v>64</v>
      </c>
      <c r="C26" s="16">
        <v>4</v>
      </c>
      <c r="D26" s="16">
        <v>4</v>
      </c>
    </row>
    <row r="27" spans="1:4" ht="15.75" thickBot="1">
      <c r="A27" s="15"/>
      <c r="B27" s="15" t="s">
        <v>65</v>
      </c>
      <c r="C27" s="16">
        <v>16</v>
      </c>
      <c r="D27" s="16">
        <v>16</v>
      </c>
    </row>
    <row r="28" spans="1:4" ht="15.75" thickBot="1">
      <c r="A28" s="15" t="s">
        <v>66</v>
      </c>
      <c r="B28" s="15" t="s">
        <v>67</v>
      </c>
      <c r="C28" s="16">
        <v>10.93225</v>
      </c>
      <c r="D28" s="16">
        <v>10.93225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v>-5.964</v>
      </c>
      <c r="D30" s="16"/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>
        <v>-0.19663999999999998</v>
      </c>
      <c r="D32" s="16">
        <v>-5.964</v>
      </c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v>0</v>
      </c>
      <c r="D37" s="14">
        <v>0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v>0</v>
      </c>
      <c r="D39" s="16"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/>
      <c r="D43" s="16"/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v>7.24611</v>
      </c>
      <c r="D49" s="14">
        <v>9.07062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v>0</v>
      </c>
      <c r="D52" s="16">
        <v>0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/>
      <c r="D56" s="16"/>
    </row>
    <row r="57" spans="1:4" ht="31.5" customHeight="1" thickBot="1">
      <c r="A57" s="15" t="s">
        <v>117</v>
      </c>
      <c r="B57" s="15" t="s">
        <v>118</v>
      </c>
      <c r="C57" s="16">
        <v>1.59054</v>
      </c>
      <c r="D57" s="16">
        <v>1.6560899999999998</v>
      </c>
    </row>
    <row r="58" spans="1:4" ht="15.75" thickBot="1">
      <c r="A58" s="15"/>
      <c r="B58" s="15" t="s">
        <v>119</v>
      </c>
      <c r="C58" s="16">
        <v>5.65557</v>
      </c>
      <c r="D58" s="16">
        <v>7.41453</v>
      </c>
    </row>
    <row r="59" spans="1:4" ht="15.75" thickBot="1">
      <c r="A59" s="15" t="s">
        <v>120</v>
      </c>
      <c r="B59" s="15" t="s">
        <v>121</v>
      </c>
      <c r="C59" s="16">
        <v>5.28057</v>
      </c>
      <c r="D59" s="16">
        <v>5.14829</v>
      </c>
    </row>
    <row r="60" spans="1:4" ht="15.75" thickBot="1">
      <c r="A60" s="15" t="s">
        <v>122</v>
      </c>
      <c r="B60" s="15" t="s">
        <v>123</v>
      </c>
      <c r="C60" s="16">
        <v>0.375</v>
      </c>
      <c r="D60" s="16">
        <v>2.26624</v>
      </c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v>32.01772</v>
      </c>
      <c r="D63" s="18">
        <v>34.038869999999996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16384" width="9.140625" style="45" customWidth="1"/>
  </cols>
  <sheetData>
    <row r="1" spans="1:4" s="44" customFormat="1" ht="39.75" customHeight="1" thickBot="1">
      <c r="A1" s="82" t="s">
        <v>150</v>
      </c>
      <c r="B1" s="83"/>
      <c r="C1" s="83"/>
      <c r="D1" s="84"/>
    </row>
    <row r="2" spans="1:4" s="44" customFormat="1" ht="19.5" customHeight="1" thickBot="1">
      <c r="A2" s="85"/>
      <c r="B2" s="86"/>
      <c r="C2" s="86"/>
      <c r="D2" s="87"/>
    </row>
    <row r="3" spans="1:4" s="44" customFormat="1" ht="19.5" customHeight="1" thickBot="1">
      <c r="A3" s="88"/>
      <c r="B3" s="89"/>
      <c r="C3" s="89"/>
      <c r="D3" s="89"/>
    </row>
    <row r="4" spans="1:4" ht="19.5" customHeight="1" thickBot="1">
      <c r="A4" s="90" t="s">
        <v>3</v>
      </c>
      <c r="B4" s="90"/>
      <c r="C4" s="90"/>
      <c r="D4" s="90"/>
    </row>
    <row r="5" spans="1:4" ht="15.75" thickBot="1">
      <c r="A5" s="64" t="s">
        <v>2</v>
      </c>
      <c r="B5" s="64" t="s">
        <v>151</v>
      </c>
      <c r="C5" s="64" t="s">
        <v>2</v>
      </c>
      <c r="D5" s="64" t="s">
        <v>2</v>
      </c>
    </row>
    <row r="6" spans="1:4" ht="15.75" thickBot="1">
      <c r="A6" s="64" t="s">
        <v>2</v>
      </c>
      <c r="B6" s="64" t="s">
        <v>152</v>
      </c>
      <c r="C6" s="64" t="s">
        <v>7</v>
      </c>
      <c r="D6" s="64" t="s">
        <v>8</v>
      </c>
    </row>
    <row r="7" spans="1:4" ht="15">
      <c r="A7" s="65"/>
      <c r="B7" s="65" t="s">
        <v>153</v>
      </c>
      <c r="C7" s="34">
        <f>+C8+C13+C17+C20+C21+C22+C23</f>
        <v>2499</v>
      </c>
      <c r="D7" s="34">
        <f>+D8+D13+D17+D20+D21+D22+D23</f>
        <v>2515</v>
      </c>
    </row>
    <row r="8" spans="1:4" ht="15">
      <c r="A8" s="66"/>
      <c r="B8" s="66" t="s">
        <v>10</v>
      </c>
      <c r="C8" s="36">
        <f>+C9+C10+C11+C12</f>
        <v>0</v>
      </c>
      <c r="D8" s="36">
        <f>+D9+D10+D11+D12</f>
        <v>0</v>
      </c>
    </row>
    <row r="9" spans="1:4" ht="15">
      <c r="A9" s="66" t="s">
        <v>11</v>
      </c>
      <c r="B9" s="66" t="s">
        <v>154</v>
      </c>
      <c r="C9" s="37">
        <v>0</v>
      </c>
      <c r="D9" s="37">
        <v>0</v>
      </c>
    </row>
    <row r="10" spans="1:4" ht="15">
      <c r="A10" s="66" t="s">
        <v>13</v>
      </c>
      <c r="B10" s="66" t="s">
        <v>155</v>
      </c>
      <c r="C10" s="37">
        <v>0</v>
      </c>
      <c r="D10" s="37">
        <v>0</v>
      </c>
    </row>
    <row r="11" spans="1:4" ht="15">
      <c r="A11" s="66"/>
      <c r="B11" s="66" t="s">
        <v>156</v>
      </c>
      <c r="C11" s="37">
        <v>0</v>
      </c>
      <c r="D11" s="37">
        <v>0</v>
      </c>
    </row>
    <row r="12" spans="1:4" ht="15">
      <c r="A12" s="66" t="s">
        <v>16</v>
      </c>
      <c r="B12" s="66" t="s">
        <v>157</v>
      </c>
      <c r="C12" s="37">
        <v>0</v>
      </c>
      <c r="D12" s="37">
        <v>0</v>
      </c>
    </row>
    <row r="13" spans="1:4" ht="15">
      <c r="A13" s="66"/>
      <c r="B13" s="66" t="s">
        <v>18</v>
      </c>
      <c r="C13" s="36">
        <f>+C14+C15+C16</f>
        <v>1737</v>
      </c>
      <c r="D13" s="36">
        <v>1669</v>
      </c>
    </row>
    <row r="14" spans="1:4" ht="15">
      <c r="A14" s="66" t="s">
        <v>19</v>
      </c>
      <c r="B14" s="66" t="s">
        <v>158</v>
      </c>
      <c r="C14" s="37">
        <v>1096</v>
      </c>
      <c r="D14" s="37">
        <v>1096</v>
      </c>
    </row>
    <row r="15" spans="1:4" ht="15">
      <c r="A15" s="66"/>
      <c r="B15" s="66" t="s">
        <v>156</v>
      </c>
      <c r="C15" s="37">
        <v>0</v>
      </c>
      <c r="D15" s="37">
        <v>52</v>
      </c>
    </row>
    <row r="16" spans="1:4" ht="24">
      <c r="A16" s="66" t="s">
        <v>21</v>
      </c>
      <c r="B16" s="66" t="s">
        <v>159</v>
      </c>
      <c r="C16" s="37">
        <v>641</v>
      </c>
      <c r="D16" s="37">
        <v>521</v>
      </c>
    </row>
    <row r="17" spans="1:4" ht="15">
      <c r="A17" s="66"/>
      <c r="B17" s="66" t="s">
        <v>23</v>
      </c>
      <c r="C17" s="36">
        <f>+C18+C19</f>
        <v>0</v>
      </c>
      <c r="D17" s="36">
        <f>+D18+D19</f>
        <v>0</v>
      </c>
    </row>
    <row r="18" spans="1:4" ht="15">
      <c r="A18" s="66" t="s">
        <v>24</v>
      </c>
      <c r="B18" s="66" t="s">
        <v>158</v>
      </c>
      <c r="C18" s="37">
        <v>0</v>
      </c>
      <c r="D18" s="37">
        <v>0</v>
      </c>
    </row>
    <row r="19" spans="1:4" ht="15">
      <c r="A19" s="66" t="s">
        <v>25</v>
      </c>
      <c r="B19" s="66" t="s">
        <v>160</v>
      </c>
      <c r="C19" s="37">
        <v>0</v>
      </c>
      <c r="D19" s="37">
        <v>0</v>
      </c>
    </row>
    <row r="20" spans="1:4" ht="24">
      <c r="A20" s="66" t="s">
        <v>27</v>
      </c>
      <c r="B20" s="66" t="s">
        <v>28</v>
      </c>
      <c r="C20" s="37">
        <v>0</v>
      </c>
      <c r="D20" s="37">
        <v>0</v>
      </c>
    </row>
    <row r="21" spans="1:4" ht="24">
      <c r="A21" s="66" t="s">
        <v>29</v>
      </c>
      <c r="B21" s="66" t="s">
        <v>30</v>
      </c>
      <c r="C21" s="37">
        <v>762</v>
      </c>
      <c r="D21" s="37">
        <v>846</v>
      </c>
    </row>
    <row r="22" spans="1:4" ht="15">
      <c r="A22" s="66"/>
      <c r="B22" s="66" t="s">
        <v>31</v>
      </c>
      <c r="C22" s="37">
        <v>0</v>
      </c>
      <c r="D22" s="37">
        <v>0</v>
      </c>
    </row>
    <row r="23" spans="1:4" ht="15">
      <c r="A23" s="66" t="s">
        <v>161</v>
      </c>
      <c r="B23" s="66" t="s">
        <v>33</v>
      </c>
      <c r="C23" s="37">
        <v>0</v>
      </c>
      <c r="D23" s="37">
        <v>0</v>
      </c>
    </row>
    <row r="24" spans="1:4" ht="15">
      <c r="A24" s="65"/>
      <c r="B24" s="65" t="s">
        <v>162</v>
      </c>
      <c r="C24" s="34">
        <f>+C25+C31+C34+C38+C39+C40+C41</f>
        <v>2320.83</v>
      </c>
      <c r="D24" s="34">
        <f>+D25+D31+D34+D38+D39+D40+D41</f>
        <v>2305</v>
      </c>
    </row>
    <row r="25" spans="1:4" ht="15">
      <c r="A25" s="66"/>
      <c r="B25" s="66" t="s">
        <v>35</v>
      </c>
      <c r="C25" s="36">
        <f>+C26+C27+C28+C29+C30</f>
        <v>0</v>
      </c>
      <c r="D25" s="36">
        <f>+D26+D27+D28+D29+D30</f>
        <v>0</v>
      </c>
    </row>
    <row r="26" spans="1:4" ht="15">
      <c r="A26" s="66"/>
      <c r="B26" s="66" t="s">
        <v>163</v>
      </c>
      <c r="C26" s="37">
        <v>0</v>
      </c>
      <c r="D26" s="37">
        <v>0</v>
      </c>
    </row>
    <row r="27" spans="1:4" ht="15">
      <c r="A27" s="66" t="s">
        <v>37</v>
      </c>
      <c r="B27" s="66" t="s">
        <v>158</v>
      </c>
      <c r="C27" s="37">
        <v>0</v>
      </c>
      <c r="D27" s="37">
        <v>0</v>
      </c>
    </row>
    <row r="28" spans="1:4" ht="15">
      <c r="A28" s="66" t="s">
        <v>37</v>
      </c>
      <c r="B28" s="66" t="s">
        <v>164</v>
      </c>
      <c r="C28" s="37">
        <v>0</v>
      </c>
      <c r="D28" s="37">
        <v>0</v>
      </c>
    </row>
    <row r="29" spans="1:4" ht="15">
      <c r="A29" s="66" t="s">
        <v>40</v>
      </c>
      <c r="B29" s="66" t="s">
        <v>165</v>
      </c>
      <c r="C29" s="37">
        <v>0</v>
      </c>
      <c r="D29" s="37">
        <v>0</v>
      </c>
    </row>
    <row r="30" spans="1:4" ht="15">
      <c r="A30" s="66" t="s">
        <v>42</v>
      </c>
      <c r="B30" s="66" t="s">
        <v>166</v>
      </c>
      <c r="C30" s="37">
        <v>0</v>
      </c>
      <c r="D30" s="37">
        <v>0</v>
      </c>
    </row>
    <row r="31" spans="1:4" ht="15">
      <c r="A31" s="66"/>
      <c r="B31" s="66" t="s">
        <v>44</v>
      </c>
      <c r="C31" s="36">
        <f>+C32+C33</f>
        <v>0</v>
      </c>
      <c r="D31" s="36">
        <f>+D32+D33</f>
        <v>0</v>
      </c>
    </row>
    <row r="32" spans="1:4" ht="15">
      <c r="A32" s="66" t="s">
        <v>45</v>
      </c>
      <c r="B32" s="66" t="s">
        <v>167</v>
      </c>
      <c r="C32" s="37">
        <v>0</v>
      </c>
      <c r="D32" s="37">
        <v>0</v>
      </c>
    </row>
    <row r="33" spans="1:4" ht="15">
      <c r="A33" s="66"/>
      <c r="B33" s="66" t="s">
        <v>156</v>
      </c>
      <c r="C33" s="37">
        <v>0</v>
      </c>
      <c r="D33" s="37">
        <v>0</v>
      </c>
    </row>
    <row r="34" spans="1:4" ht="15">
      <c r="A34" s="66"/>
      <c r="B34" s="66" t="s">
        <v>47</v>
      </c>
      <c r="C34" s="36">
        <f>+C35+C36+C37</f>
        <v>4</v>
      </c>
      <c r="D34" s="36">
        <f>+D35+D36+D37</f>
        <v>2</v>
      </c>
    </row>
    <row r="35" spans="1:4" ht="24">
      <c r="A35" s="66" t="s">
        <v>168</v>
      </c>
      <c r="B35" s="66" t="s">
        <v>169</v>
      </c>
      <c r="C35" s="37">
        <v>0</v>
      </c>
      <c r="D35" s="37">
        <v>0</v>
      </c>
    </row>
    <row r="36" spans="1:4" ht="15">
      <c r="A36" s="66"/>
      <c r="B36" s="66" t="s">
        <v>170</v>
      </c>
      <c r="C36" s="37">
        <v>0</v>
      </c>
      <c r="D36" s="37">
        <v>0</v>
      </c>
    </row>
    <row r="37" spans="1:4" ht="15">
      <c r="A37" s="66" t="s">
        <v>51</v>
      </c>
      <c r="B37" s="66" t="s">
        <v>171</v>
      </c>
      <c r="C37" s="37">
        <v>4</v>
      </c>
      <c r="D37" s="37">
        <v>2</v>
      </c>
    </row>
    <row r="38" spans="1:4" ht="24">
      <c r="A38" s="66" t="s">
        <v>53</v>
      </c>
      <c r="B38" s="66" t="s">
        <v>54</v>
      </c>
      <c r="C38" s="37">
        <v>0</v>
      </c>
      <c r="D38" s="37">
        <v>0</v>
      </c>
    </row>
    <row r="39" spans="1:4" ht="24">
      <c r="A39" s="66" t="s">
        <v>55</v>
      </c>
      <c r="B39" s="66" t="s">
        <v>56</v>
      </c>
      <c r="C39" s="37">
        <v>0</v>
      </c>
      <c r="D39" s="37">
        <v>0</v>
      </c>
    </row>
    <row r="40" spans="1:4" ht="15">
      <c r="A40" s="66" t="s">
        <v>57</v>
      </c>
      <c r="B40" s="66" t="s">
        <v>58</v>
      </c>
      <c r="C40" s="37">
        <v>10</v>
      </c>
      <c r="D40" s="37">
        <v>10</v>
      </c>
    </row>
    <row r="41" spans="1:4" ht="15">
      <c r="A41" s="66"/>
      <c r="B41" s="66" t="s">
        <v>59</v>
      </c>
      <c r="C41" s="37">
        <v>2306.83</v>
      </c>
      <c r="D41" s="37">
        <v>2293</v>
      </c>
    </row>
    <row r="42" spans="1:4" ht="15">
      <c r="A42" s="67"/>
      <c r="B42" s="68" t="s">
        <v>60</v>
      </c>
      <c r="C42" s="34">
        <f>+C7+C24</f>
        <v>4819.83</v>
      </c>
      <c r="D42" s="34">
        <f>+D7+D24</f>
        <v>4820</v>
      </c>
    </row>
    <row r="43" spans="1:4" ht="15">
      <c r="A43" s="65"/>
      <c r="B43" s="65" t="s">
        <v>172</v>
      </c>
      <c r="C43" s="34">
        <f>+C44+C54+C55</f>
        <v>3176.83</v>
      </c>
      <c r="D43" s="34">
        <f>+D44+D54+D55</f>
        <v>3334</v>
      </c>
    </row>
    <row r="44" spans="1:4" ht="15">
      <c r="A44" s="66"/>
      <c r="B44" s="66" t="s">
        <v>62</v>
      </c>
      <c r="C44" s="36">
        <f>+C45+C46+C47+C48+C49+C50+C51+C52+C53</f>
        <v>3089.83</v>
      </c>
      <c r="D44" s="36">
        <f>+D45+D46+D47+D48+D49+D50+D51+D52+D53</f>
        <v>3234</v>
      </c>
    </row>
    <row r="45" spans="1:4" ht="24">
      <c r="A45" s="66" t="s">
        <v>173</v>
      </c>
      <c r="B45" s="66" t="s">
        <v>174</v>
      </c>
      <c r="C45" s="37">
        <v>12290</v>
      </c>
      <c r="D45" s="37">
        <v>14848</v>
      </c>
    </row>
    <row r="46" spans="1:4" ht="15">
      <c r="A46" s="66"/>
      <c r="B46" s="66" t="s">
        <v>175</v>
      </c>
      <c r="C46" s="37">
        <v>0</v>
      </c>
      <c r="D46" s="37">
        <v>0</v>
      </c>
    </row>
    <row r="47" spans="1:4" ht="24">
      <c r="A47" s="66" t="s">
        <v>176</v>
      </c>
      <c r="B47" s="66" t="s">
        <v>177</v>
      </c>
      <c r="C47" s="37">
        <v>0</v>
      </c>
      <c r="D47" s="37">
        <v>0</v>
      </c>
    </row>
    <row r="48" spans="1:4" ht="15">
      <c r="A48" s="66" t="s">
        <v>68</v>
      </c>
      <c r="B48" s="66" t="s">
        <v>178</v>
      </c>
      <c r="C48" s="37">
        <v>0</v>
      </c>
      <c r="D48" s="37">
        <v>0</v>
      </c>
    </row>
    <row r="49" spans="1:4" ht="15">
      <c r="A49" s="66" t="s">
        <v>70</v>
      </c>
      <c r="B49" s="66" t="s">
        <v>179</v>
      </c>
      <c r="C49" s="37">
        <v>-5865</v>
      </c>
      <c r="D49" s="37">
        <v>-5749</v>
      </c>
    </row>
    <row r="50" spans="1:4" ht="15">
      <c r="A50" s="66"/>
      <c r="B50" s="66" t="s">
        <v>180</v>
      </c>
      <c r="C50" s="37">
        <v>0</v>
      </c>
      <c r="D50" s="37">
        <v>0</v>
      </c>
    </row>
    <row r="51" spans="1:4" ht="15">
      <c r="A51" s="66"/>
      <c r="B51" s="66" t="s">
        <v>181</v>
      </c>
      <c r="C51" s="37">
        <v>-3335.17</v>
      </c>
      <c r="D51" s="37">
        <v>-5865</v>
      </c>
    </row>
    <row r="52" spans="1:4" ht="15">
      <c r="A52" s="66" t="s">
        <v>74</v>
      </c>
      <c r="B52" s="66" t="s">
        <v>182</v>
      </c>
      <c r="C52" s="37">
        <v>0</v>
      </c>
      <c r="D52" s="37">
        <v>0</v>
      </c>
    </row>
    <row r="53" spans="1:4" ht="15">
      <c r="A53" s="66"/>
      <c r="B53" s="66" t="s">
        <v>183</v>
      </c>
      <c r="C53" s="37">
        <v>0</v>
      </c>
      <c r="D53" s="37">
        <v>0</v>
      </c>
    </row>
    <row r="54" spans="1:4" ht="15">
      <c r="A54" s="66" t="s">
        <v>77</v>
      </c>
      <c r="B54" s="66" t="s">
        <v>78</v>
      </c>
      <c r="C54" s="37">
        <v>0</v>
      </c>
      <c r="D54" s="37">
        <v>0</v>
      </c>
    </row>
    <row r="55" spans="1:4" ht="15">
      <c r="A55" s="66" t="s">
        <v>79</v>
      </c>
      <c r="B55" s="66" t="s">
        <v>80</v>
      </c>
      <c r="C55" s="37">
        <v>87</v>
      </c>
      <c r="D55" s="37">
        <v>100</v>
      </c>
    </row>
    <row r="56" spans="1:4" ht="15">
      <c r="A56" s="65"/>
      <c r="B56" s="65" t="s">
        <v>184</v>
      </c>
      <c r="C56" s="34">
        <f>+C57+C61+C66+C67+C68+C69+C70</f>
        <v>0</v>
      </c>
      <c r="D56" s="34">
        <f>+D57+D61+D66+D67+D68+D69+D70</f>
        <v>0</v>
      </c>
    </row>
    <row r="57" spans="1:4" ht="15">
      <c r="A57" s="66"/>
      <c r="B57" s="66" t="s">
        <v>82</v>
      </c>
      <c r="C57" s="36">
        <f>+C58+C59+C60</f>
        <v>0</v>
      </c>
      <c r="D57" s="36">
        <f>+D58+D59+D60</f>
        <v>0</v>
      </c>
    </row>
    <row r="58" spans="1:4" ht="15">
      <c r="A58" s="66"/>
      <c r="B58" s="66" t="s">
        <v>185</v>
      </c>
      <c r="C58" s="37">
        <v>0</v>
      </c>
      <c r="D58" s="37">
        <v>0</v>
      </c>
    </row>
    <row r="59" spans="1:4" ht="15">
      <c r="A59" s="66"/>
      <c r="B59" s="66" t="s">
        <v>186</v>
      </c>
      <c r="C59" s="37">
        <v>0</v>
      </c>
      <c r="D59" s="37">
        <v>0</v>
      </c>
    </row>
    <row r="60" spans="1:4" ht="15">
      <c r="A60" s="66" t="s">
        <v>85</v>
      </c>
      <c r="B60" s="66" t="s">
        <v>187</v>
      </c>
      <c r="C60" s="37">
        <v>0</v>
      </c>
      <c r="D60" s="37">
        <v>0</v>
      </c>
    </row>
    <row r="61" spans="1:4" ht="15">
      <c r="A61" s="66"/>
      <c r="B61" s="66" t="s">
        <v>87</v>
      </c>
      <c r="C61" s="36">
        <f>+C62+C63+C64+C65</f>
        <v>0</v>
      </c>
      <c r="D61" s="36">
        <f>+D62+D63+D64+D65</f>
        <v>0</v>
      </c>
    </row>
    <row r="62" spans="1:4" ht="15">
      <c r="A62" s="66" t="s">
        <v>88</v>
      </c>
      <c r="B62" s="66" t="s">
        <v>188</v>
      </c>
      <c r="C62" s="37">
        <v>0</v>
      </c>
      <c r="D62" s="37">
        <v>0</v>
      </c>
    </row>
    <row r="63" spans="1:4" ht="15">
      <c r="A63" s="66" t="s">
        <v>90</v>
      </c>
      <c r="B63" s="66" t="s">
        <v>189</v>
      </c>
      <c r="C63" s="37">
        <v>0</v>
      </c>
      <c r="D63" s="37">
        <v>0</v>
      </c>
    </row>
    <row r="64" spans="1:4" ht="15">
      <c r="A64" s="66" t="s">
        <v>92</v>
      </c>
      <c r="B64" s="66" t="s">
        <v>190</v>
      </c>
      <c r="C64" s="37">
        <v>0</v>
      </c>
      <c r="D64" s="37">
        <v>0</v>
      </c>
    </row>
    <row r="65" spans="1:4" ht="15">
      <c r="A65" s="66" t="s">
        <v>94</v>
      </c>
      <c r="B65" s="66" t="s">
        <v>191</v>
      </c>
      <c r="C65" s="37">
        <v>0</v>
      </c>
      <c r="D65" s="37">
        <v>0</v>
      </c>
    </row>
    <row r="66" spans="1:4" ht="15">
      <c r="A66" s="66" t="s">
        <v>96</v>
      </c>
      <c r="B66" s="66" t="s">
        <v>97</v>
      </c>
      <c r="C66" s="37">
        <v>0</v>
      </c>
      <c r="D66" s="37">
        <v>0</v>
      </c>
    </row>
    <row r="67" spans="1:4" ht="15">
      <c r="A67" s="66" t="s">
        <v>98</v>
      </c>
      <c r="B67" s="66" t="s">
        <v>99</v>
      </c>
      <c r="C67" s="37">
        <v>0</v>
      </c>
      <c r="D67" s="37">
        <v>0</v>
      </c>
    </row>
    <row r="68" spans="1:4" ht="15">
      <c r="A68" s="66" t="s">
        <v>100</v>
      </c>
      <c r="B68" s="66" t="s">
        <v>101</v>
      </c>
      <c r="C68" s="37">
        <v>0</v>
      </c>
      <c r="D68" s="37">
        <v>0</v>
      </c>
    </row>
    <row r="69" spans="1:4" ht="15">
      <c r="A69" s="66" t="s">
        <v>192</v>
      </c>
      <c r="B69" s="66" t="s">
        <v>103</v>
      </c>
      <c r="C69" s="37">
        <v>0</v>
      </c>
      <c r="D69" s="37">
        <v>0</v>
      </c>
    </row>
    <row r="70" spans="1:4" ht="15">
      <c r="A70" s="66" t="s">
        <v>193</v>
      </c>
      <c r="B70" s="66" t="s">
        <v>105</v>
      </c>
      <c r="C70" s="37">
        <v>0</v>
      </c>
      <c r="D70" s="37">
        <v>0</v>
      </c>
    </row>
    <row r="71" spans="1:4" ht="15">
      <c r="A71" s="65"/>
      <c r="B71" s="65" t="s">
        <v>194</v>
      </c>
      <c r="C71" s="34">
        <f>+C72+C73+C77+C82+C83+C86+C87</f>
        <v>1765</v>
      </c>
      <c r="D71" s="34">
        <f>+D72+D73+D77+D82+D83+D86+D87</f>
        <v>1486</v>
      </c>
    </row>
    <row r="72" spans="1:4" ht="15">
      <c r="A72" s="66" t="s">
        <v>107</v>
      </c>
      <c r="B72" s="66" t="s">
        <v>108</v>
      </c>
      <c r="C72" s="37">
        <v>0</v>
      </c>
      <c r="D72" s="37">
        <v>0</v>
      </c>
    </row>
    <row r="73" spans="1:4" ht="15">
      <c r="A73" s="66"/>
      <c r="B73" s="66" t="s">
        <v>109</v>
      </c>
      <c r="C73" s="36">
        <f>+C74+C75+C76</f>
        <v>0</v>
      </c>
      <c r="D73" s="36">
        <f>+D74+D75+D76</f>
        <v>0</v>
      </c>
    </row>
    <row r="74" spans="1:4" ht="15">
      <c r="A74" s="66"/>
      <c r="B74" s="66" t="s">
        <v>185</v>
      </c>
      <c r="C74" s="37">
        <v>0</v>
      </c>
      <c r="D74" s="37">
        <v>0</v>
      </c>
    </row>
    <row r="75" spans="1:4" ht="15">
      <c r="A75" s="66"/>
      <c r="B75" s="66" t="s">
        <v>186</v>
      </c>
      <c r="C75" s="37">
        <v>0</v>
      </c>
      <c r="D75" s="37">
        <v>0</v>
      </c>
    </row>
    <row r="76" spans="1:4" ht="15">
      <c r="A76" s="66" t="s">
        <v>110</v>
      </c>
      <c r="B76" s="66" t="s">
        <v>187</v>
      </c>
      <c r="C76" s="37">
        <v>0</v>
      </c>
      <c r="D76" s="37">
        <v>0</v>
      </c>
    </row>
    <row r="77" spans="1:4" ht="15">
      <c r="A77" s="66"/>
      <c r="B77" s="66" t="s">
        <v>111</v>
      </c>
      <c r="C77" s="36">
        <f>+C78+C79+C80+C81</f>
        <v>0</v>
      </c>
      <c r="D77" s="36">
        <f>+D78+D79+D80+D81</f>
        <v>0</v>
      </c>
    </row>
    <row r="78" spans="1:4" ht="15">
      <c r="A78" s="66" t="s">
        <v>112</v>
      </c>
      <c r="B78" s="66" t="s">
        <v>188</v>
      </c>
      <c r="C78" s="37">
        <v>0</v>
      </c>
      <c r="D78" s="37">
        <v>0</v>
      </c>
    </row>
    <row r="79" spans="1:4" ht="15">
      <c r="A79" s="66" t="s">
        <v>113</v>
      </c>
      <c r="B79" s="66" t="s">
        <v>189</v>
      </c>
      <c r="C79" s="37">
        <v>0</v>
      </c>
      <c r="D79" s="37">
        <v>0</v>
      </c>
    </row>
    <row r="80" spans="1:4" ht="15">
      <c r="A80" s="66" t="s">
        <v>114</v>
      </c>
      <c r="B80" s="66" t="s">
        <v>190</v>
      </c>
      <c r="C80" s="37">
        <v>0</v>
      </c>
      <c r="D80" s="37">
        <v>0</v>
      </c>
    </row>
    <row r="81" spans="1:4" ht="24">
      <c r="A81" s="66" t="s">
        <v>115</v>
      </c>
      <c r="B81" s="66" t="s">
        <v>195</v>
      </c>
      <c r="C81" s="37">
        <v>0</v>
      </c>
      <c r="D81" s="37">
        <v>0</v>
      </c>
    </row>
    <row r="82" spans="1:4" ht="24">
      <c r="A82" s="66" t="s">
        <v>117</v>
      </c>
      <c r="B82" s="66" t="s">
        <v>118</v>
      </c>
      <c r="C82" s="37">
        <v>0</v>
      </c>
      <c r="D82" s="37">
        <v>0</v>
      </c>
    </row>
    <row r="83" spans="1:4" ht="15">
      <c r="A83" s="66"/>
      <c r="B83" s="66" t="s">
        <v>119</v>
      </c>
      <c r="C83" s="36">
        <f>+C84+C85</f>
        <v>1765</v>
      </c>
      <c r="D83" s="36">
        <f>+D84+D85</f>
        <v>1486</v>
      </c>
    </row>
    <row r="84" spans="1:4" ht="15">
      <c r="A84" s="66" t="s">
        <v>120</v>
      </c>
      <c r="B84" s="66" t="s">
        <v>196</v>
      </c>
      <c r="C84" s="37">
        <v>73</v>
      </c>
      <c r="D84" s="37">
        <v>131</v>
      </c>
    </row>
    <row r="85" spans="1:4" ht="15">
      <c r="A85" s="66" t="s">
        <v>122</v>
      </c>
      <c r="B85" s="66" t="s">
        <v>197</v>
      </c>
      <c r="C85" s="37">
        <v>1692</v>
      </c>
      <c r="D85" s="37">
        <v>1355</v>
      </c>
    </row>
    <row r="86" spans="1:4" ht="15">
      <c r="A86" s="66" t="s">
        <v>124</v>
      </c>
      <c r="B86" s="66" t="s">
        <v>125</v>
      </c>
      <c r="C86" s="37">
        <v>0</v>
      </c>
      <c r="D86" s="37">
        <v>0</v>
      </c>
    </row>
    <row r="87" spans="1:4" ht="15">
      <c r="A87" s="66" t="s">
        <v>198</v>
      </c>
      <c r="B87" s="66" t="s">
        <v>127</v>
      </c>
      <c r="C87" s="37">
        <v>0</v>
      </c>
      <c r="D87" s="37">
        <v>0</v>
      </c>
    </row>
    <row r="88" spans="1:4" ht="15">
      <c r="A88" s="67"/>
      <c r="B88" s="68" t="s">
        <v>128</v>
      </c>
      <c r="C88" s="34">
        <f>+C43+C56+C71</f>
        <v>4941.83</v>
      </c>
      <c r="D88" s="34">
        <f>+D43+D56+D71</f>
        <v>4820</v>
      </c>
    </row>
    <row r="89" spans="1:4" ht="15">
      <c r="A89" s="46"/>
      <c r="B89" s="46"/>
      <c r="C89" s="47"/>
      <c r="D89" s="4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40">
      <selection activeCell="A1" sqref="A1:D63"/>
    </sheetView>
  </sheetViews>
  <sheetFormatPr defaultColWidth="11.421875" defaultRowHeight="15"/>
  <cols>
    <col min="1" max="1" width="68.421875" style="0" bestFit="1" customWidth="1"/>
    <col min="2" max="2" width="69.57421875" style="0" bestFit="1" customWidth="1"/>
    <col min="3" max="3" width="20.7109375" style="0" customWidth="1"/>
    <col min="4" max="4" width="21.28125" style="0" customWidth="1"/>
    <col min="5" max="13" width="15.140625" style="0" customWidth="1"/>
    <col min="14" max="14" width="15.5742187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14" ht="20.25" thickBot="1">
      <c r="A2" s="12" t="s">
        <v>4</v>
      </c>
      <c r="B2" s="20" t="s">
        <v>5</v>
      </c>
      <c r="C2" s="12"/>
      <c r="D2" s="12"/>
      <c r="F2" s="50"/>
      <c r="M2" s="51" t="s">
        <v>201</v>
      </c>
      <c r="N2" s="51" t="s">
        <v>202</v>
      </c>
    </row>
    <row r="3" spans="1:12" ht="15.75" thickBot="1">
      <c r="A3" s="12" t="s">
        <v>4</v>
      </c>
      <c r="B3" s="12" t="s">
        <v>6</v>
      </c>
      <c r="C3" s="21">
        <v>43252</v>
      </c>
      <c r="D3" s="21">
        <v>43070</v>
      </c>
      <c r="F3" s="50"/>
      <c r="L3" s="50"/>
    </row>
    <row r="4" spans="1:14" ht="18.75" customHeight="1" thickBot="1">
      <c r="A4" s="13" t="s">
        <v>4</v>
      </c>
      <c r="B4" s="13" t="s">
        <v>9</v>
      </c>
      <c r="C4" s="22">
        <f>SUM(C5:C11)</f>
        <v>121468991.77</v>
      </c>
      <c r="D4" s="22">
        <f>SUM(D5:D11)</f>
        <v>119999263.11</v>
      </c>
      <c r="F4" s="50"/>
      <c r="M4" s="51"/>
      <c r="N4" s="51"/>
    </row>
    <row r="5" spans="1:14" ht="23.25" thickBot="1">
      <c r="A5" s="15" t="s">
        <v>146</v>
      </c>
      <c r="B5" s="15" t="s">
        <v>10</v>
      </c>
      <c r="C5" s="23"/>
      <c r="D5" s="23"/>
      <c r="H5" s="50"/>
      <c r="M5" s="51"/>
      <c r="N5" s="51"/>
    </row>
    <row r="6" spans="1:14" ht="34.5" thickBot="1">
      <c r="A6" s="15" t="s">
        <v>147</v>
      </c>
      <c r="B6" s="15" t="s">
        <v>18</v>
      </c>
      <c r="C6" s="23"/>
      <c r="D6" s="23"/>
      <c r="I6" s="50"/>
      <c r="M6" s="51"/>
      <c r="N6" s="51"/>
    </row>
    <row r="7" spans="1:14" ht="15.75" thickBot="1">
      <c r="A7" s="15" t="s">
        <v>148</v>
      </c>
      <c r="B7" s="15" t="s">
        <v>23</v>
      </c>
      <c r="C7" s="23"/>
      <c r="D7" s="23"/>
      <c r="J7" s="50"/>
      <c r="M7" s="51"/>
      <c r="N7" s="51"/>
    </row>
    <row r="8" spans="1:14" ht="29.25" customHeight="1" thickBot="1">
      <c r="A8" s="15" t="s">
        <v>27</v>
      </c>
      <c r="B8" s="15" t="s">
        <v>28</v>
      </c>
      <c r="C8" s="23">
        <v>121468991.77</v>
      </c>
      <c r="D8" s="23">
        <v>119999263.11</v>
      </c>
      <c r="J8" s="50"/>
      <c r="M8" s="52"/>
      <c r="N8" s="52"/>
    </row>
    <row r="9" spans="1:14" ht="23.25" thickBot="1">
      <c r="A9" s="15" t="s">
        <v>29</v>
      </c>
      <c r="B9" s="15" t="s">
        <v>30</v>
      </c>
      <c r="C9" s="23"/>
      <c r="D9" s="23"/>
      <c r="I9" s="50"/>
      <c r="M9" s="52"/>
      <c r="N9" s="52"/>
    </row>
    <row r="10" spans="1:14" ht="15.75" thickBot="1">
      <c r="A10" s="15"/>
      <c r="B10" s="15" t="s">
        <v>31</v>
      </c>
      <c r="C10" s="23"/>
      <c r="D10" s="23"/>
      <c r="J10" s="50"/>
      <c r="M10" s="52"/>
      <c r="N10" s="52"/>
    </row>
    <row r="11" spans="1:14" ht="15.75" thickBot="1">
      <c r="A11" s="15" t="s">
        <v>32</v>
      </c>
      <c r="B11" s="15" t="s">
        <v>33</v>
      </c>
      <c r="C11" s="23"/>
      <c r="D11" s="23"/>
      <c r="J11" s="50"/>
      <c r="M11" s="52"/>
      <c r="N11" s="52"/>
    </row>
    <row r="12" spans="1:14" ht="15.75" thickBot="1">
      <c r="A12" s="13" t="s">
        <v>4</v>
      </c>
      <c r="B12" s="13" t="s">
        <v>34</v>
      </c>
      <c r="C12" s="22">
        <f>SUM(C13:C15,C19:C22)</f>
        <v>23217726.05</v>
      </c>
      <c r="D12" s="22">
        <f>SUM(D13:D15,D19:D22)</f>
        <v>21825822.689999998</v>
      </c>
      <c r="F12" s="50"/>
      <c r="M12" s="52"/>
      <c r="N12" s="52"/>
    </row>
    <row r="13" spans="1:14" ht="15.75" thickBot="1">
      <c r="A13" s="15" t="s">
        <v>149</v>
      </c>
      <c r="B13" s="15" t="s">
        <v>35</v>
      </c>
      <c r="C13" s="23"/>
      <c r="D13" s="23"/>
      <c r="H13" s="50"/>
      <c r="M13" s="52"/>
      <c r="N13" s="52"/>
    </row>
    <row r="14" spans="1:14" ht="15.75" thickBot="1">
      <c r="A14" s="15" t="s">
        <v>45</v>
      </c>
      <c r="B14" s="15" t="s">
        <v>44</v>
      </c>
      <c r="C14" s="23"/>
      <c r="D14" s="23"/>
      <c r="I14" s="50"/>
      <c r="M14" s="52"/>
      <c r="N14" s="52"/>
    </row>
    <row r="15" spans="1:14" ht="15.75" thickBot="1">
      <c r="A15" s="15"/>
      <c r="B15" s="15" t="s">
        <v>47</v>
      </c>
      <c r="C15" s="23">
        <v>2644401.38</v>
      </c>
      <c r="D15" s="23">
        <v>315854.74</v>
      </c>
      <c r="J15" s="50"/>
      <c r="M15" s="52"/>
      <c r="N15" s="52"/>
    </row>
    <row r="16" spans="1:14" ht="24" customHeight="1" thickBot="1">
      <c r="A16" s="15" t="s">
        <v>48</v>
      </c>
      <c r="B16" s="15" t="s">
        <v>49</v>
      </c>
      <c r="C16" s="23"/>
      <c r="D16" s="23"/>
      <c r="J16" s="50"/>
      <c r="M16" s="52"/>
      <c r="N16" s="52"/>
    </row>
    <row r="17" spans="1:14" ht="15.75" thickBot="1">
      <c r="A17" s="15"/>
      <c r="B17" s="15" t="s">
        <v>50</v>
      </c>
      <c r="C17" s="23"/>
      <c r="D17" s="23"/>
      <c r="I17" s="50"/>
      <c r="M17" s="52"/>
      <c r="N17" s="52"/>
    </row>
    <row r="18" spans="1:14" ht="15.75" thickBot="1">
      <c r="A18" s="15" t="s">
        <v>51</v>
      </c>
      <c r="B18" s="15" t="s">
        <v>52</v>
      </c>
      <c r="C18" s="23"/>
      <c r="D18" s="23"/>
      <c r="J18" s="50"/>
      <c r="M18" s="52"/>
      <c r="N18" s="52"/>
    </row>
    <row r="19" spans="1:14" ht="23.25" thickBot="1">
      <c r="A19" s="15" t="s">
        <v>53</v>
      </c>
      <c r="B19" s="15" t="s">
        <v>54</v>
      </c>
      <c r="C19" s="23">
        <v>16003237.51</v>
      </c>
      <c r="D19" s="23">
        <v>15291193.36</v>
      </c>
      <c r="I19" s="50"/>
      <c r="M19" s="52"/>
      <c r="N19" s="52"/>
    </row>
    <row r="20" spans="1:14" ht="34.5" thickBot="1">
      <c r="A20" s="15" t="s">
        <v>55</v>
      </c>
      <c r="B20" s="15" t="s">
        <v>56</v>
      </c>
      <c r="C20" s="23"/>
      <c r="D20" s="23"/>
      <c r="J20" s="50"/>
      <c r="M20" s="52"/>
      <c r="N20" s="52"/>
    </row>
    <row r="21" spans="1:14" ht="15.75" thickBot="1">
      <c r="A21" s="15" t="s">
        <v>57</v>
      </c>
      <c r="B21" s="15" t="s">
        <v>58</v>
      </c>
      <c r="C21" s="23"/>
      <c r="D21" s="23"/>
      <c r="I21" s="50"/>
      <c r="M21" s="52"/>
      <c r="N21" s="52"/>
    </row>
    <row r="22" spans="1:14" ht="15.75" thickBot="1">
      <c r="A22" s="15"/>
      <c r="B22" s="15" t="s">
        <v>59</v>
      </c>
      <c r="C22" s="23">
        <v>4570087.16</v>
      </c>
      <c r="D22" s="23">
        <v>6218774.59</v>
      </c>
      <c r="J22" s="50"/>
      <c r="M22" s="52"/>
      <c r="N22" s="52"/>
    </row>
    <row r="23" spans="1:14" ht="25.5" customHeight="1" thickBot="1">
      <c r="A23" s="17"/>
      <c r="B23" s="17" t="s">
        <v>60</v>
      </c>
      <c r="C23" s="24">
        <f>C4+C12</f>
        <v>144686717.82</v>
      </c>
      <c r="D23" s="24">
        <f>D4+D12</f>
        <v>141825085.8</v>
      </c>
      <c r="J23" s="50"/>
      <c r="M23" s="52"/>
      <c r="N23" s="52"/>
    </row>
    <row r="24" spans="1:14" ht="15.75" thickBot="1">
      <c r="A24" s="13" t="s">
        <v>4</v>
      </c>
      <c r="B24" s="13" t="s">
        <v>61</v>
      </c>
      <c r="C24" s="22">
        <f>C25+C35+C36</f>
        <v>143671713.5</v>
      </c>
      <c r="D24" s="22">
        <f>D25+D35+D36</f>
        <v>140136826.04</v>
      </c>
      <c r="H24" s="50"/>
      <c r="M24" s="52"/>
      <c r="N24" s="52"/>
    </row>
    <row r="25" spans="1:14" ht="15.75" thickBot="1">
      <c r="A25" s="15"/>
      <c r="B25" s="15" t="s">
        <v>62</v>
      </c>
      <c r="C25" s="23">
        <f>SUM(C26:C34)</f>
        <v>143671713.5</v>
      </c>
      <c r="D25" s="23">
        <f>SUM(D26:D34)</f>
        <v>140136826.04</v>
      </c>
      <c r="I25" s="50"/>
      <c r="M25" s="52"/>
      <c r="N25" s="52"/>
    </row>
    <row r="26" spans="1:14" ht="15.75" thickBot="1">
      <c r="A26" s="15" t="s">
        <v>63</v>
      </c>
      <c r="B26" s="15" t="s">
        <v>64</v>
      </c>
      <c r="C26" s="23">
        <v>80600000</v>
      </c>
      <c r="D26" s="23">
        <v>80600000</v>
      </c>
      <c r="J26" s="50"/>
      <c r="M26" s="52"/>
      <c r="N26" s="52"/>
    </row>
    <row r="27" spans="1:14" ht="15.75" thickBot="1">
      <c r="A27" s="15"/>
      <c r="B27" s="15" t="s">
        <v>65</v>
      </c>
      <c r="C27" s="23"/>
      <c r="D27" s="23"/>
      <c r="J27" s="50"/>
      <c r="M27" s="52"/>
      <c r="N27" s="52"/>
    </row>
    <row r="28" spans="1:14" ht="15.75" thickBot="1">
      <c r="A28" s="15" t="s">
        <v>66</v>
      </c>
      <c r="B28" s="15" t="s">
        <v>67</v>
      </c>
      <c r="C28" s="23">
        <v>59650550.2</v>
      </c>
      <c r="D28" s="23">
        <v>59650550.2</v>
      </c>
      <c r="J28" s="50"/>
      <c r="M28" s="52"/>
      <c r="N28" s="52"/>
    </row>
    <row r="29" spans="1:14" ht="15.75" thickBot="1">
      <c r="A29" s="15" t="s">
        <v>68</v>
      </c>
      <c r="B29" s="15" t="s">
        <v>69</v>
      </c>
      <c r="C29" s="23"/>
      <c r="D29" s="23"/>
      <c r="I29" s="50"/>
      <c r="M29" s="52"/>
      <c r="N29" s="52"/>
    </row>
    <row r="30" spans="1:14" ht="15.75" thickBot="1">
      <c r="A30" s="15" t="s">
        <v>70</v>
      </c>
      <c r="B30" s="15" t="s">
        <v>71</v>
      </c>
      <c r="C30" s="23">
        <v>-113724.16</v>
      </c>
      <c r="D30" s="23"/>
      <c r="J30" s="50"/>
      <c r="M30" s="52"/>
      <c r="N30" s="52"/>
    </row>
    <row r="31" spans="1:14" ht="15.75" thickBot="1">
      <c r="A31" s="15"/>
      <c r="B31" s="15" t="s">
        <v>72</v>
      </c>
      <c r="C31" s="23"/>
      <c r="D31" s="23"/>
      <c r="F31" s="50"/>
      <c r="M31" s="51"/>
      <c r="N31" s="51"/>
    </row>
    <row r="32" spans="1:12" ht="15.75" thickBot="1">
      <c r="A32" s="15"/>
      <c r="B32" s="15" t="s">
        <v>73</v>
      </c>
      <c r="C32" s="23">
        <v>3534887.46</v>
      </c>
      <c r="D32" s="23">
        <v>-113724.16</v>
      </c>
      <c r="F32" s="50"/>
      <c r="L32" s="50"/>
    </row>
    <row r="33" spans="1:14" ht="15.75" thickBot="1">
      <c r="A33" s="15" t="s">
        <v>74</v>
      </c>
      <c r="B33" s="15" t="s">
        <v>75</v>
      </c>
      <c r="C33" s="23"/>
      <c r="D33" s="23"/>
      <c r="F33" s="50"/>
      <c r="M33" s="51"/>
      <c r="N33" s="51"/>
    </row>
    <row r="34" spans="1:14" ht="15.75" thickBot="1">
      <c r="A34" s="15"/>
      <c r="B34" s="15" t="s">
        <v>76</v>
      </c>
      <c r="C34" s="23"/>
      <c r="D34" s="23"/>
      <c r="H34" s="50"/>
      <c r="M34" s="51"/>
      <c r="N34" s="51"/>
    </row>
    <row r="35" spans="1:14" ht="15.75" thickBot="1">
      <c r="A35" s="15" t="s">
        <v>77</v>
      </c>
      <c r="B35" s="15" t="s">
        <v>78</v>
      </c>
      <c r="C35" s="23"/>
      <c r="D35" s="23"/>
      <c r="I35" s="50"/>
      <c r="M35" s="52"/>
      <c r="N35" s="52"/>
    </row>
    <row r="36" spans="1:14" ht="15.75" thickBot="1">
      <c r="A36" s="15" t="s">
        <v>79</v>
      </c>
      <c r="B36" s="15" t="s">
        <v>80</v>
      </c>
      <c r="C36" s="23"/>
      <c r="D36" s="23"/>
      <c r="J36" s="50"/>
      <c r="M36" s="52"/>
      <c r="N36" s="52"/>
    </row>
    <row r="37" spans="1:14" ht="15.75" thickBot="1">
      <c r="A37" s="13" t="s">
        <v>4</v>
      </c>
      <c r="B37" s="13" t="s">
        <v>81</v>
      </c>
      <c r="C37" s="22">
        <f>SUM(C38:C39,C44:C48)</f>
        <v>0</v>
      </c>
      <c r="D37" s="22">
        <f>SUM(D38:D39,D44:D48)</f>
        <v>0</v>
      </c>
      <c r="K37" s="50"/>
      <c r="M37" s="52"/>
      <c r="N37" s="52"/>
    </row>
    <row r="38" spans="1:14" ht="15.75" thickBot="1">
      <c r="A38" s="15" t="s">
        <v>85</v>
      </c>
      <c r="B38" s="15" t="s">
        <v>82</v>
      </c>
      <c r="C38" s="23"/>
      <c r="D38" s="23"/>
      <c r="I38" s="50"/>
      <c r="M38" s="52"/>
      <c r="N38" s="52"/>
    </row>
    <row r="39" spans="1:14" ht="15.75" thickBot="1">
      <c r="A39" s="15"/>
      <c r="B39" s="15" t="s">
        <v>87</v>
      </c>
      <c r="C39" s="23">
        <f>SUM(C40:C43)</f>
        <v>0</v>
      </c>
      <c r="D39" s="23">
        <f>SUM(D40:D43)</f>
        <v>0</v>
      </c>
      <c r="J39" s="50"/>
      <c r="M39" s="52"/>
      <c r="N39" s="52"/>
    </row>
    <row r="40" spans="1:14" ht="15.75" thickBot="1">
      <c r="A40" s="15" t="s">
        <v>88</v>
      </c>
      <c r="B40" s="15" t="s">
        <v>89</v>
      </c>
      <c r="C40" s="23"/>
      <c r="D40" s="23"/>
      <c r="K40" s="50"/>
      <c r="M40" s="52"/>
      <c r="N40" s="52"/>
    </row>
    <row r="41" spans="1:14" ht="15.75" thickBot="1">
      <c r="A41" s="15" t="s">
        <v>90</v>
      </c>
      <c r="B41" s="15" t="s">
        <v>91</v>
      </c>
      <c r="C41" s="23"/>
      <c r="D41" s="23"/>
      <c r="J41" s="50"/>
      <c r="M41" s="52"/>
      <c r="N41" s="52"/>
    </row>
    <row r="42" spans="1:14" ht="15.75" thickBot="1">
      <c r="A42" s="15" t="s">
        <v>92</v>
      </c>
      <c r="B42" s="15" t="s">
        <v>93</v>
      </c>
      <c r="C42" s="23"/>
      <c r="D42" s="23"/>
      <c r="K42" s="50"/>
      <c r="M42" s="52"/>
      <c r="N42" s="52"/>
    </row>
    <row r="43" spans="1:14" ht="18" customHeight="1" thickBot="1">
      <c r="A43" s="15" t="s">
        <v>94</v>
      </c>
      <c r="B43" s="15" t="s">
        <v>95</v>
      </c>
      <c r="C43" s="23"/>
      <c r="D43" s="23"/>
      <c r="K43" s="50"/>
      <c r="M43" s="52"/>
      <c r="N43" s="52"/>
    </row>
    <row r="44" spans="1:14" ht="15.75" thickBot="1">
      <c r="A44" s="15" t="s">
        <v>96</v>
      </c>
      <c r="B44" s="15" t="s">
        <v>97</v>
      </c>
      <c r="C44" s="23"/>
      <c r="D44" s="23"/>
      <c r="K44" s="50"/>
      <c r="M44" s="52"/>
      <c r="N44" s="52"/>
    </row>
    <row r="45" spans="1:14" ht="15.75" thickBot="1">
      <c r="A45" s="15" t="s">
        <v>98</v>
      </c>
      <c r="B45" s="15" t="s">
        <v>99</v>
      </c>
      <c r="C45" s="23"/>
      <c r="D45" s="23"/>
      <c r="I45" s="50"/>
      <c r="M45" s="52"/>
      <c r="N45" s="52"/>
    </row>
    <row r="46" spans="1:14" ht="15.75" thickBot="1">
      <c r="A46" s="15" t="s">
        <v>100</v>
      </c>
      <c r="B46" s="15" t="s">
        <v>101</v>
      </c>
      <c r="C46" s="23"/>
      <c r="D46" s="23"/>
      <c r="J46" s="50"/>
      <c r="M46" s="52"/>
      <c r="N46" s="52"/>
    </row>
    <row r="47" spans="1:14" ht="15.75" thickBot="1">
      <c r="A47" s="15" t="s">
        <v>102</v>
      </c>
      <c r="B47" s="15" t="s">
        <v>103</v>
      </c>
      <c r="C47" s="23"/>
      <c r="D47" s="23"/>
      <c r="F47" s="50"/>
      <c r="M47" s="52"/>
      <c r="N47" s="52"/>
    </row>
    <row r="48" spans="1:14" ht="15.75" thickBot="1">
      <c r="A48" s="15" t="s">
        <v>104</v>
      </c>
      <c r="B48" s="15" t="s">
        <v>105</v>
      </c>
      <c r="C48" s="23"/>
      <c r="D48" s="23"/>
      <c r="H48" s="50"/>
      <c r="M48" s="52"/>
      <c r="N48" s="52"/>
    </row>
    <row r="49" spans="1:14" ht="15.75" thickBot="1">
      <c r="A49" s="13" t="s">
        <v>4</v>
      </c>
      <c r="B49" s="13" t="s">
        <v>106</v>
      </c>
      <c r="C49" s="22">
        <f>SUM(C50:C52,C57:C58,C61:C62)</f>
        <v>1015004.32</v>
      </c>
      <c r="D49" s="22">
        <f>SUM(D50:D52,D57:D58,D61:D62)</f>
        <v>1688259.76</v>
      </c>
      <c r="I49" s="50"/>
      <c r="M49" s="52"/>
      <c r="N49" s="52"/>
    </row>
    <row r="50" spans="1:14" ht="15.75" thickBot="1">
      <c r="A50" s="15" t="s">
        <v>107</v>
      </c>
      <c r="B50" s="15" t="s">
        <v>108</v>
      </c>
      <c r="C50" s="23"/>
      <c r="D50" s="23"/>
      <c r="I50" s="50"/>
      <c r="M50" s="52"/>
      <c r="N50" s="52"/>
    </row>
    <row r="51" spans="1:14" ht="15.75" thickBot="1">
      <c r="A51" s="15" t="s">
        <v>110</v>
      </c>
      <c r="B51" s="15" t="s">
        <v>109</v>
      </c>
      <c r="C51" s="23"/>
      <c r="D51" s="23"/>
      <c r="H51" s="50"/>
      <c r="M51" s="52"/>
      <c r="N51" s="52"/>
    </row>
    <row r="52" spans="1:14" ht="15.75" thickBot="1">
      <c r="A52" s="15"/>
      <c r="B52" s="15" t="s">
        <v>111</v>
      </c>
      <c r="C52" s="23">
        <f>SUM(C53:C56)</f>
        <v>2044.54</v>
      </c>
      <c r="D52" s="23">
        <f>SUM(D53:D56)</f>
        <v>2170.88</v>
      </c>
      <c r="I52" s="50"/>
      <c r="M52" s="52"/>
      <c r="N52" s="52"/>
    </row>
    <row r="53" spans="1:14" ht="15.75" thickBot="1">
      <c r="A53" s="15" t="s">
        <v>112</v>
      </c>
      <c r="B53" s="15" t="s">
        <v>89</v>
      </c>
      <c r="C53" s="23"/>
      <c r="D53" s="23"/>
      <c r="J53" s="50"/>
      <c r="M53" s="52"/>
      <c r="N53" s="52"/>
    </row>
    <row r="54" spans="1:14" ht="15.75" thickBot="1">
      <c r="A54" s="15" t="s">
        <v>113</v>
      </c>
      <c r="B54" s="15" t="s">
        <v>91</v>
      </c>
      <c r="C54" s="23"/>
      <c r="D54" s="23"/>
      <c r="I54" s="50"/>
      <c r="M54" s="52"/>
      <c r="N54" s="52"/>
    </row>
    <row r="55" spans="1:14" ht="15.75" thickBot="1">
      <c r="A55" s="15" t="s">
        <v>114</v>
      </c>
      <c r="B55" s="15" t="s">
        <v>93</v>
      </c>
      <c r="C55" s="23"/>
      <c r="D55" s="23"/>
      <c r="J55" s="50"/>
      <c r="M55" s="52"/>
      <c r="N55" s="52"/>
    </row>
    <row r="56" spans="1:14" ht="34.5" thickBot="1">
      <c r="A56" s="15" t="s">
        <v>115</v>
      </c>
      <c r="B56" s="15" t="s">
        <v>116</v>
      </c>
      <c r="C56" s="23">
        <v>2044.54</v>
      </c>
      <c r="D56" s="23">
        <v>2170.88</v>
      </c>
      <c r="G56" s="50"/>
      <c r="M56" s="51"/>
      <c r="N56" s="51"/>
    </row>
    <row r="57" spans="1:7" ht="31.5" customHeight="1" thickBot="1">
      <c r="A57" s="15" t="s">
        <v>117</v>
      </c>
      <c r="B57" s="15" t="s">
        <v>118</v>
      </c>
      <c r="C57" s="23">
        <v>890240.45</v>
      </c>
      <c r="D57" s="23">
        <v>1569451.1</v>
      </c>
      <c r="G57" s="50"/>
    </row>
    <row r="58" spans="1:4" ht="15.75" thickBot="1">
      <c r="A58" s="15"/>
      <c r="B58" s="15" t="s">
        <v>119</v>
      </c>
      <c r="C58" s="23">
        <v>122719.33</v>
      </c>
      <c r="D58" s="23">
        <v>116637.78</v>
      </c>
    </row>
    <row r="59" spans="1:4" ht="15.75" thickBot="1">
      <c r="A59" s="15" t="s">
        <v>120</v>
      </c>
      <c r="B59" s="15" t="s">
        <v>121</v>
      </c>
      <c r="C59" s="23"/>
      <c r="D59" s="23"/>
    </row>
    <row r="60" spans="1:4" ht="15.75" thickBot="1">
      <c r="A60" s="15" t="s">
        <v>122</v>
      </c>
      <c r="B60" s="15" t="s">
        <v>123</v>
      </c>
      <c r="C60" s="23"/>
      <c r="D60" s="23"/>
    </row>
    <row r="61" spans="1:4" ht="15.75" thickBot="1">
      <c r="A61" s="15" t="s">
        <v>124</v>
      </c>
      <c r="B61" s="15" t="s">
        <v>125</v>
      </c>
      <c r="C61" s="23"/>
      <c r="D61" s="23"/>
    </row>
    <row r="62" spans="1:4" ht="15.75" thickBot="1">
      <c r="A62" s="15" t="s">
        <v>126</v>
      </c>
      <c r="B62" s="15" t="s">
        <v>127</v>
      </c>
      <c r="C62" s="23"/>
      <c r="D62" s="23"/>
    </row>
    <row r="63" spans="1:4" ht="23.25" customHeight="1" thickBot="1">
      <c r="A63" s="17"/>
      <c r="B63" s="17" t="s">
        <v>128</v>
      </c>
      <c r="C63" s="24">
        <f>C24+C37+C49</f>
        <v>144686717.82</v>
      </c>
      <c r="D63" s="24">
        <f>D24+D37+D49</f>
        <v>141825085.79999998</v>
      </c>
    </row>
    <row r="65" spans="3:4" ht="15">
      <c r="C65" s="25"/>
      <c r="D65" s="25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6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6.25" thickBot="1">
      <c r="A2" s="12" t="s">
        <v>4</v>
      </c>
      <c r="B2" s="20" t="s">
        <v>5</v>
      </c>
      <c r="C2" s="12" t="s">
        <v>264</v>
      </c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14">
        <v>0</v>
      </c>
      <c r="D4" s="14">
        <v>0</v>
      </c>
    </row>
    <row r="5" spans="1:4" ht="34.5" thickBot="1">
      <c r="A5" s="15" t="s">
        <v>146</v>
      </c>
      <c r="B5" s="15" t="s">
        <v>10</v>
      </c>
      <c r="C5" s="16"/>
      <c r="D5" s="16"/>
    </row>
    <row r="6" spans="1:4" ht="45.75" thickBot="1">
      <c r="A6" s="15" t="s">
        <v>147</v>
      </c>
      <c r="B6" s="15" t="s">
        <v>18</v>
      </c>
      <c r="C6" s="16"/>
      <c r="D6" s="16"/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/>
      <c r="D8" s="16"/>
    </row>
    <row r="9" spans="1:4" ht="35.25" customHeight="1" thickBot="1">
      <c r="A9" s="15" t="s">
        <v>29</v>
      </c>
      <c r="B9" s="15" t="s">
        <v>30</v>
      </c>
      <c r="C9" s="16"/>
      <c r="D9" s="16"/>
    </row>
    <row r="10" spans="1:4" ht="15.75" thickBot="1">
      <c r="A10" s="15"/>
      <c r="B10" s="15" t="s">
        <v>31</v>
      </c>
      <c r="C10" s="16"/>
      <c r="D10" s="16"/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v>3.55595</v>
      </c>
      <c r="D12" s="14">
        <v>4.33368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/>
      <c r="D14" s="16"/>
    </row>
    <row r="15" spans="1:4" ht="15.75" thickBot="1">
      <c r="A15" s="15"/>
      <c r="B15" s="15" t="s">
        <v>47</v>
      </c>
      <c r="C15" s="16">
        <v>1.1911600000000002</v>
      </c>
      <c r="D15" s="16">
        <v>1.05038</v>
      </c>
    </row>
    <row r="16" spans="1:4" ht="24" customHeight="1" thickBot="1">
      <c r="A16" s="15" t="s">
        <v>48</v>
      </c>
      <c r="B16" s="15" t="s">
        <v>49</v>
      </c>
      <c r="C16" s="16">
        <v>1.0599100000000001</v>
      </c>
      <c r="D16" s="16">
        <v>1.05038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v>0.13125</v>
      </c>
      <c r="D18" s="16">
        <v>0</v>
      </c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/>
      <c r="D20" s="16"/>
    </row>
    <row r="21" spans="1:4" ht="15.75" thickBot="1">
      <c r="A21" s="15" t="s">
        <v>57</v>
      </c>
      <c r="B21" s="15" t="s">
        <v>58</v>
      </c>
      <c r="C21" s="16"/>
      <c r="D21" s="16"/>
    </row>
    <row r="22" spans="1:4" ht="15.75" thickBot="1">
      <c r="A22" s="15"/>
      <c r="B22" s="15" t="s">
        <v>59</v>
      </c>
      <c r="C22" s="16">
        <v>2.36479</v>
      </c>
      <c r="D22" s="16">
        <v>3.2833</v>
      </c>
    </row>
    <row r="23" spans="1:4" ht="25.5" customHeight="1" thickBot="1">
      <c r="A23" s="17"/>
      <c r="B23" s="17" t="s">
        <v>60</v>
      </c>
      <c r="C23" s="18">
        <v>3.55595</v>
      </c>
      <c r="D23" s="18">
        <v>4.33368</v>
      </c>
    </row>
    <row r="24" spans="1:4" ht="15.75" thickBot="1">
      <c r="A24" s="13" t="s">
        <v>4</v>
      </c>
      <c r="B24" s="13" t="s">
        <v>61</v>
      </c>
      <c r="C24" s="14">
        <v>3.18295</v>
      </c>
      <c r="D24" s="14">
        <v>3.18295</v>
      </c>
    </row>
    <row r="25" spans="1:4" ht="15.75" thickBot="1">
      <c r="A25" s="15"/>
      <c r="B25" s="15" t="s">
        <v>62</v>
      </c>
      <c r="C25" s="16">
        <v>3.18295</v>
      </c>
      <c r="D25" s="16">
        <v>3.18295</v>
      </c>
    </row>
    <row r="26" spans="1:4" ht="15.75" thickBot="1">
      <c r="A26" s="15" t="s">
        <v>63</v>
      </c>
      <c r="B26" s="15" t="s">
        <v>64</v>
      </c>
      <c r="C26" s="16">
        <v>4</v>
      </c>
      <c r="D26" s="16">
        <v>4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v>-0.42114999999999997</v>
      </c>
      <c r="D28" s="16">
        <v>-0.42114999999999997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v>-0.3959</v>
      </c>
      <c r="D30" s="16">
        <v>-0.3959</v>
      </c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/>
      <c r="D32" s="16"/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v>0</v>
      </c>
      <c r="D37" s="14">
        <v>0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v>0</v>
      </c>
      <c r="D39" s="16"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/>
      <c r="D43" s="16"/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v>0.373</v>
      </c>
      <c r="D49" s="14">
        <v>1.15073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v>0</v>
      </c>
      <c r="D52" s="16">
        <v>0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/>
      <c r="D56" s="16"/>
    </row>
    <row r="57" spans="1:4" ht="31.5" customHeight="1" thickBot="1">
      <c r="A57" s="15" t="s">
        <v>117</v>
      </c>
      <c r="B57" s="15" t="s">
        <v>118</v>
      </c>
      <c r="C57" s="16"/>
      <c r="D57" s="16"/>
    </row>
    <row r="58" spans="1:4" ht="15.75" thickBot="1">
      <c r="A58" s="15"/>
      <c r="B58" s="15" t="s">
        <v>119</v>
      </c>
      <c r="C58" s="16">
        <v>0.373</v>
      </c>
      <c r="D58" s="16">
        <v>1.15073</v>
      </c>
    </row>
    <row r="59" spans="1:4" ht="15.75" thickBot="1">
      <c r="A59" s="15" t="s">
        <v>120</v>
      </c>
      <c r="B59" s="15" t="s">
        <v>121</v>
      </c>
      <c r="C59" s="16"/>
      <c r="D59" s="16"/>
    </row>
    <row r="60" spans="1:4" ht="15.75" thickBot="1">
      <c r="A60" s="15" t="s">
        <v>122</v>
      </c>
      <c r="B60" s="15" t="s">
        <v>123</v>
      </c>
      <c r="C60" s="16">
        <v>0.373</v>
      </c>
      <c r="D60" s="16">
        <v>1.15073</v>
      </c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v>3.55595</v>
      </c>
      <c r="D63" s="18">
        <v>4.33368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3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21">
        <v>43281</v>
      </c>
      <c r="D3" s="21">
        <v>43100</v>
      </c>
    </row>
    <row r="4" spans="1:4" ht="18.75" customHeight="1" thickBot="1">
      <c r="A4" s="13" t="s">
        <v>4</v>
      </c>
      <c r="B4" s="13" t="s">
        <v>9</v>
      </c>
      <c r="C4" s="14">
        <f>SUM(C5:C11)</f>
        <v>99111</v>
      </c>
      <c r="D4" s="14">
        <f>SUM(D5:D11)</f>
        <v>95708</v>
      </c>
    </row>
    <row r="5" spans="1:4" ht="34.5" thickBot="1">
      <c r="A5" s="15" t="s">
        <v>146</v>
      </c>
      <c r="B5" s="15" t="s">
        <v>10</v>
      </c>
      <c r="C5" s="16">
        <v>73085</v>
      </c>
      <c r="D5" s="16">
        <v>72994</v>
      </c>
    </row>
    <row r="6" spans="1:4" ht="45.75" thickBot="1">
      <c r="A6" s="15" t="s">
        <v>147</v>
      </c>
      <c r="B6" s="15" t="s">
        <v>18</v>
      </c>
      <c r="C6" s="16">
        <v>22716</v>
      </c>
      <c r="D6" s="16">
        <v>19420</v>
      </c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/>
      <c r="D8" s="16"/>
    </row>
    <row r="9" spans="1:4" ht="35.25" customHeight="1" thickBot="1">
      <c r="A9" s="15" t="s">
        <v>29</v>
      </c>
      <c r="B9" s="15" t="s">
        <v>30</v>
      </c>
      <c r="C9" s="16">
        <v>109</v>
      </c>
      <c r="D9" s="16">
        <v>93</v>
      </c>
    </row>
    <row r="10" spans="1:4" ht="15.75" thickBot="1">
      <c r="A10" s="70">
        <v>4740</v>
      </c>
      <c r="B10" s="15" t="s">
        <v>31</v>
      </c>
      <c r="C10" s="16">
        <v>3201</v>
      </c>
      <c r="D10" s="16">
        <v>3201</v>
      </c>
    </row>
    <row r="11" spans="1:4" ht="15.75" thickBot="1">
      <c r="A11" s="15"/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f>SUM(C13:C15,C19:C22)</f>
        <v>11806</v>
      </c>
      <c r="D12" s="14">
        <f>SUM(D13:D15,D19:D22)</f>
        <v>15303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>
        <v>572</v>
      </c>
      <c r="D14" s="16">
        <v>580</v>
      </c>
    </row>
    <row r="15" spans="1:4" ht="15.75" thickBot="1">
      <c r="A15" s="15"/>
      <c r="B15" s="15" t="s">
        <v>47</v>
      </c>
      <c r="C15" s="16">
        <f>SUM(C16:C18)</f>
        <v>6018</v>
      </c>
      <c r="D15" s="16">
        <f>SUM(D16:D18)</f>
        <v>6203</v>
      </c>
    </row>
    <row r="16" spans="1:4" ht="24" customHeight="1" thickBot="1">
      <c r="A16" s="15" t="s">
        <v>48</v>
      </c>
      <c r="B16" s="15" t="s">
        <v>49</v>
      </c>
      <c r="C16" s="16">
        <v>5662</v>
      </c>
      <c r="D16" s="16">
        <v>5559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v>356</v>
      </c>
      <c r="D18" s="16">
        <v>644</v>
      </c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>
        <v>2657</v>
      </c>
      <c r="D20" s="16">
        <v>2636</v>
      </c>
    </row>
    <row r="21" spans="1:4" ht="15.75" thickBot="1">
      <c r="A21" s="15" t="s">
        <v>57</v>
      </c>
      <c r="B21" s="15" t="s">
        <v>58</v>
      </c>
      <c r="C21" s="16"/>
      <c r="D21" s="16"/>
    </row>
    <row r="22" spans="1:4" ht="15.75" thickBot="1">
      <c r="A22" s="15"/>
      <c r="B22" s="15" t="s">
        <v>59</v>
      </c>
      <c r="C22" s="16">
        <v>2559</v>
      </c>
      <c r="D22" s="16">
        <v>5884</v>
      </c>
    </row>
    <row r="23" spans="1:4" ht="25.5" customHeight="1" thickBot="1">
      <c r="A23" s="17"/>
      <c r="B23" s="17" t="s">
        <v>60</v>
      </c>
      <c r="C23" s="18">
        <f>C4+C12</f>
        <v>110917</v>
      </c>
      <c r="D23" s="18">
        <f>D4+D12</f>
        <v>111011</v>
      </c>
    </row>
    <row r="24" spans="1:4" ht="15.75" thickBot="1">
      <c r="A24" s="13" t="s">
        <v>4</v>
      </c>
      <c r="B24" s="13" t="s">
        <v>61</v>
      </c>
      <c r="C24" s="14">
        <f>C25+C35+C36</f>
        <v>-18251</v>
      </c>
      <c r="D24" s="14">
        <f>D25+D35+D36</f>
        <v>-16486</v>
      </c>
    </row>
    <row r="25" spans="1:4" ht="15.75" thickBot="1">
      <c r="A25" s="15"/>
      <c r="B25" s="15" t="s">
        <v>62</v>
      </c>
      <c r="C25" s="16">
        <f>SUM(C26:C34)</f>
        <v>-18251</v>
      </c>
      <c r="D25" s="16">
        <f>SUM(D26:D34)</f>
        <v>-16486</v>
      </c>
    </row>
    <row r="26" spans="1:4" ht="15.75" thickBot="1">
      <c r="A26" s="15" t="s">
        <v>63</v>
      </c>
      <c r="B26" s="15" t="s">
        <v>64</v>
      </c>
      <c r="C26" s="16">
        <v>60</v>
      </c>
      <c r="D26" s="16">
        <v>60</v>
      </c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>
        <v>-1</v>
      </c>
      <c r="D28" s="16">
        <v>-1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>
        <v>-16545</v>
      </c>
      <c r="D30" s="16">
        <v>-15001</v>
      </c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>
        <v>-1765</v>
      </c>
      <c r="D32" s="16">
        <v>-1544</v>
      </c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f>SUM(C38:C39,C44:C48)</f>
        <v>114679</v>
      </c>
      <c r="D37" s="14">
        <f>SUM(D38:D39,D44:D48)</f>
        <v>108008</v>
      </c>
    </row>
    <row r="38" spans="1:4" ht="15.75" thickBot="1">
      <c r="A38" s="15" t="s">
        <v>85</v>
      </c>
      <c r="B38" s="15" t="s">
        <v>82</v>
      </c>
      <c r="C38" s="16">
        <v>2581</v>
      </c>
      <c r="D38" s="16">
        <v>2953</v>
      </c>
    </row>
    <row r="39" spans="1:4" ht="15.75" thickBot="1">
      <c r="A39" s="15"/>
      <c r="B39" s="15" t="s">
        <v>87</v>
      </c>
      <c r="C39" s="16">
        <f>SUM(C40:C43)</f>
        <v>98</v>
      </c>
      <c r="D39" s="16">
        <f>SUM(D40:D43)</f>
        <v>55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18" customHeight="1" thickBot="1">
      <c r="A43" s="15" t="s">
        <v>94</v>
      </c>
      <c r="B43" s="15" t="s">
        <v>95</v>
      </c>
      <c r="C43" s="16">
        <v>98</v>
      </c>
      <c r="D43" s="16">
        <v>55</v>
      </c>
    </row>
    <row r="44" spans="1:4" ht="15.75" thickBot="1">
      <c r="A44" s="15" t="s">
        <v>96</v>
      </c>
      <c r="B44" s="15" t="s">
        <v>97</v>
      </c>
      <c r="C44" s="16">
        <v>112000</v>
      </c>
      <c r="D44" s="16">
        <v>105000</v>
      </c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f>SUM(C50:C52,C57:C58,C61:C62)</f>
        <v>14489</v>
      </c>
      <c r="D49" s="14">
        <f>SUM(D50:D52,D57:D58,D61:D62)</f>
        <v>19489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>
        <v>5</v>
      </c>
      <c r="D51" s="16">
        <v>67</v>
      </c>
    </row>
    <row r="52" spans="1:4" ht="15.75" thickBot="1">
      <c r="A52" s="15"/>
      <c r="B52" s="15" t="s">
        <v>111</v>
      </c>
      <c r="C52" s="16">
        <f>SUM(C53:C56)</f>
        <v>1051</v>
      </c>
      <c r="D52" s="16">
        <f>SUM(D53:D56)</f>
        <v>2343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42" customHeight="1" thickBot="1">
      <c r="A56" s="15" t="s">
        <v>115</v>
      </c>
      <c r="B56" s="15" t="s">
        <v>116</v>
      </c>
      <c r="C56" s="16">
        <v>1051</v>
      </c>
      <c r="D56" s="16">
        <v>2343</v>
      </c>
    </row>
    <row r="57" spans="1:4" ht="31.5" customHeight="1" thickBot="1">
      <c r="A57" s="15" t="s">
        <v>117</v>
      </c>
      <c r="B57" s="15" t="s">
        <v>118</v>
      </c>
      <c r="C57" s="16">
        <v>2662</v>
      </c>
      <c r="D57" s="16">
        <v>4979</v>
      </c>
    </row>
    <row r="58" spans="1:4" ht="15.75" thickBot="1">
      <c r="A58" s="15"/>
      <c r="B58" s="15" t="s">
        <v>119</v>
      </c>
      <c r="C58" s="16">
        <f>SUM(C59:C60)</f>
        <v>10771</v>
      </c>
      <c r="D58" s="16">
        <f>SUM(D59:D60)</f>
        <v>12100</v>
      </c>
    </row>
    <row r="59" spans="1:4" ht="15.75" thickBot="1">
      <c r="A59" s="15" t="s">
        <v>120</v>
      </c>
      <c r="B59" s="15" t="s">
        <v>121</v>
      </c>
      <c r="C59" s="16">
        <v>1299</v>
      </c>
      <c r="D59" s="16">
        <v>2036</v>
      </c>
    </row>
    <row r="60" spans="1:4" ht="15.75" thickBot="1">
      <c r="A60" s="15" t="s">
        <v>122</v>
      </c>
      <c r="B60" s="15" t="s">
        <v>123</v>
      </c>
      <c r="C60" s="16">
        <v>9472</v>
      </c>
      <c r="D60" s="16">
        <v>10064</v>
      </c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f>C24+C37+C49</f>
        <v>110917</v>
      </c>
      <c r="D63" s="18">
        <f>D24+D37+D49</f>
        <v>111011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46">
      <selection activeCell="B63" sqref="B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5" ht="12.75" customHeight="1" thickBot="1">
      <c r="A1" s="95" t="s">
        <v>3</v>
      </c>
      <c r="B1" s="95"/>
      <c r="C1" s="95"/>
      <c r="D1" s="95"/>
      <c r="E1" s="59"/>
    </row>
    <row r="2" spans="1:5" ht="20.25" thickBot="1">
      <c r="A2" s="2" t="s">
        <v>4</v>
      </c>
      <c r="B2" s="20" t="s">
        <v>5</v>
      </c>
      <c r="C2" s="26"/>
      <c r="D2" s="26"/>
      <c r="E2" s="59"/>
    </row>
    <row r="3" spans="1:5" ht="15.75" thickBot="1">
      <c r="A3" s="2" t="s">
        <v>4</v>
      </c>
      <c r="B3" s="2" t="s">
        <v>6</v>
      </c>
      <c r="C3" s="26">
        <v>43281</v>
      </c>
      <c r="D3" s="26">
        <v>43100</v>
      </c>
      <c r="E3" s="60"/>
    </row>
    <row r="4" spans="1:5" ht="18.75" customHeight="1" thickBot="1">
      <c r="A4" s="3" t="s">
        <v>4</v>
      </c>
      <c r="B4" s="3" t="s">
        <v>9</v>
      </c>
      <c r="C4" s="4">
        <f>SUM(C5:C11)</f>
        <v>3450</v>
      </c>
      <c r="D4" s="4">
        <f>SUM(D5:D11)</f>
        <v>3493</v>
      </c>
      <c r="E4" s="61"/>
    </row>
    <row r="5" spans="1:5" ht="34.5" thickBot="1">
      <c r="A5" s="5" t="s">
        <v>146</v>
      </c>
      <c r="B5" s="5" t="s">
        <v>10</v>
      </c>
      <c r="C5" s="6">
        <v>35</v>
      </c>
      <c r="D5" s="6">
        <v>36</v>
      </c>
      <c r="E5" s="62"/>
    </row>
    <row r="6" spans="1:5" ht="45.75" thickBot="1">
      <c r="A6" s="5" t="s">
        <v>147</v>
      </c>
      <c r="B6" s="5" t="s">
        <v>18</v>
      </c>
      <c r="C6" s="6">
        <v>2579</v>
      </c>
      <c r="D6" s="6">
        <v>2621</v>
      </c>
      <c r="E6" s="62"/>
    </row>
    <row r="7" spans="1:5" ht="15.75" thickBot="1">
      <c r="A7" s="5" t="s">
        <v>148</v>
      </c>
      <c r="B7" s="5" t="s">
        <v>23</v>
      </c>
      <c r="C7" s="6"/>
      <c r="D7" s="6"/>
      <c r="E7" s="62"/>
    </row>
    <row r="8" spans="1:5" ht="29.25" customHeight="1" thickBot="1">
      <c r="A8" s="5" t="s">
        <v>27</v>
      </c>
      <c r="B8" s="5" t="s">
        <v>28</v>
      </c>
      <c r="C8" s="6">
        <v>5</v>
      </c>
      <c r="D8" s="6">
        <v>5</v>
      </c>
      <c r="E8" s="62"/>
    </row>
    <row r="9" spans="1:5" ht="35.25" customHeight="1" thickBot="1">
      <c r="A9" s="5" t="s">
        <v>29</v>
      </c>
      <c r="B9" s="5" t="s">
        <v>30</v>
      </c>
      <c r="C9" s="6">
        <v>19</v>
      </c>
      <c r="D9" s="6">
        <v>19</v>
      </c>
      <c r="E9" s="62"/>
    </row>
    <row r="10" spans="1:5" ht="15.75" thickBot="1">
      <c r="A10" s="5"/>
      <c r="B10" s="5" t="s">
        <v>31</v>
      </c>
      <c r="C10" s="6">
        <v>812</v>
      </c>
      <c r="D10" s="6">
        <v>812</v>
      </c>
      <c r="E10" s="62"/>
    </row>
    <row r="11" spans="1:5" ht="15.75" thickBot="1">
      <c r="A11" s="5" t="s">
        <v>32</v>
      </c>
      <c r="B11" s="5" t="s">
        <v>33</v>
      </c>
      <c r="C11" s="6"/>
      <c r="D11" s="6"/>
      <c r="E11" s="62"/>
    </row>
    <row r="12" spans="1:5" ht="15.75" thickBot="1">
      <c r="A12" s="3" t="s">
        <v>4</v>
      </c>
      <c r="B12" s="3" t="s">
        <v>34</v>
      </c>
      <c r="C12" s="4">
        <f>SUM(C13:C15,C19:C22)</f>
        <v>7127</v>
      </c>
      <c r="D12" s="4">
        <f>SUM(D13:D15,D19:D22)</f>
        <v>7186</v>
      </c>
      <c r="E12" s="62"/>
    </row>
    <row r="13" spans="1:5" ht="23.25" thickBot="1">
      <c r="A13" s="5" t="s">
        <v>149</v>
      </c>
      <c r="B13" s="5" t="s">
        <v>35</v>
      </c>
      <c r="C13" s="6"/>
      <c r="D13" s="6"/>
      <c r="E13" s="62"/>
    </row>
    <row r="14" spans="1:5" ht="15.75" thickBot="1">
      <c r="A14" s="5" t="s">
        <v>45</v>
      </c>
      <c r="B14" s="5" t="s">
        <v>44</v>
      </c>
      <c r="C14" s="6">
        <v>5293</v>
      </c>
      <c r="D14" s="6">
        <v>5269</v>
      </c>
      <c r="E14" s="62"/>
    </row>
    <row r="15" spans="1:5" ht="15.75" thickBot="1">
      <c r="A15" s="5"/>
      <c r="B15" s="5" t="s">
        <v>47</v>
      </c>
      <c r="C15" s="6">
        <f>SUM(C16:C18)</f>
        <v>1549</v>
      </c>
      <c r="D15" s="6">
        <f>SUM(D16:D18)</f>
        <v>1469</v>
      </c>
      <c r="E15" s="62"/>
    </row>
    <row r="16" spans="1:5" ht="24" customHeight="1" thickBot="1">
      <c r="A16" s="5" t="s">
        <v>48</v>
      </c>
      <c r="B16" s="5" t="s">
        <v>49</v>
      </c>
      <c r="C16" s="6">
        <f>1549-6</f>
        <v>1543</v>
      </c>
      <c r="D16" s="6">
        <v>1463</v>
      </c>
      <c r="E16" s="62"/>
    </row>
    <row r="17" spans="1:5" ht="15.75" thickBot="1">
      <c r="A17" s="5"/>
      <c r="B17" s="5" t="s">
        <v>50</v>
      </c>
      <c r="C17" s="6"/>
      <c r="D17" s="6"/>
      <c r="E17" s="62"/>
    </row>
    <row r="18" spans="1:5" ht="15.75" thickBot="1">
      <c r="A18" s="5" t="s">
        <v>51</v>
      </c>
      <c r="B18" s="5" t="s">
        <v>52</v>
      </c>
      <c r="C18" s="6">
        <v>6</v>
      </c>
      <c r="D18" s="6">
        <v>6</v>
      </c>
      <c r="E18" s="62"/>
    </row>
    <row r="19" spans="1:5" ht="46.5" customHeight="1" thickBot="1">
      <c r="A19" s="5" t="s">
        <v>53</v>
      </c>
      <c r="B19" s="5" t="s">
        <v>54</v>
      </c>
      <c r="C19" s="6"/>
      <c r="D19" s="6"/>
      <c r="E19" s="62"/>
    </row>
    <row r="20" spans="1:5" ht="52.5" customHeight="1" thickBot="1">
      <c r="A20" s="5" t="s">
        <v>55</v>
      </c>
      <c r="B20" s="5" t="s">
        <v>56</v>
      </c>
      <c r="C20" s="6"/>
      <c r="D20" s="6"/>
      <c r="E20" s="62"/>
    </row>
    <row r="21" spans="1:5" ht="15.75" thickBot="1">
      <c r="A21" s="5" t="s">
        <v>57</v>
      </c>
      <c r="B21" s="5" t="s">
        <v>58</v>
      </c>
      <c r="C21" s="6">
        <v>0</v>
      </c>
      <c r="D21" s="6">
        <v>10</v>
      </c>
      <c r="E21" s="62"/>
    </row>
    <row r="22" spans="1:5" ht="15.75" thickBot="1">
      <c r="A22" s="5"/>
      <c r="B22" s="5" t="s">
        <v>59</v>
      </c>
      <c r="C22" s="6">
        <v>285</v>
      </c>
      <c r="D22" s="6">
        <v>438</v>
      </c>
      <c r="E22" s="62"/>
    </row>
    <row r="23" spans="1:5" ht="25.5" customHeight="1" thickBot="1">
      <c r="A23" s="7"/>
      <c r="B23" s="7" t="s">
        <v>60</v>
      </c>
      <c r="C23" s="8">
        <f>C4+C12</f>
        <v>10577</v>
      </c>
      <c r="D23" s="8">
        <f>D4+D12</f>
        <v>10679</v>
      </c>
      <c r="E23" s="61"/>
    </row>
    <row r="24" spans="1:5" ht="15.75" thickBot="1">
      <c r="A24" s="3" t="s">
        <v>4</v>
      </c>
      <c r="B24" s="3" t="s">
        <v>61</v>
      </c>
      <c r="C24" s="4">
        <f>C25+C35+C36</f>
        <v>8863</v>
      </c>
      <c r="D24" s="4">
        <f>D25+D35+D36</f>
        <v>8791</v>
      </c>
      <c r="E24" s="62"/>
    </row>
    <row r="25" spans="1:5" ht="15.75" thickBot="1">
      <c r="A25" s="5"/>
      <c r="B25" s="5" t="s">
        <v>62</v>
      </c>
      <c r="C25" s="6">
        <f>SUM(C26:C34)</f>
        <v>8813</v>
      </c>
      <c r="D25" s="6">
        <f>SUM(D26:D34)</f>
        <v>8741</v>
      </c>
      <c r="E25" s="62"/>
    </row>
    <row r="26" spans="1:5" ht="15.75" thickBot="1">
      <c r="A26" s="5" t="s">
        <v>63</v>
      </c>
      <c r="B26" s="5" t="s">
        <v>64</v>
      </c>
      <c r="C26" s="6">
        <v>11600</v>
      </c>
      <c r="D26" s="6">
        <v>11600</v>
      </c>
      <c r="E26" s="62"/>
    </row>
    <row r="27" spans="1:5" ht="15.75" thickBot="1">
      <c r="A27" s="5"/>
      <c r="B27" s="5" t="s">
        <v>65</v>
      </c>
      <c r="C27" s="6"/>
      <c r="D27" s="6"/>
      <c r="E27" s="62"/>
    </row>
    <row r="28" spans="1:5" ht="15.75" thickBot="1">
      <c r="A28" s="5" t="s">
        <v>66</v>
      </c>
      <c r="B28" s="5" t="s">
        <v>67</v>
      </c>
      <c r="C28" s="6">
        <v>-415</v>
      </c>
      <c r="D28" s="6">
        <v>-415</v>
      </c>
      <c r="E28" s="62"/>
    </row>
    <row r="29" spans="1:5" ht="15.75" thickBot="1">
      <c r="A29" s="5" t="s">
        <v>68</v>
      </c>
      <c r="B29" s="5" t="s">
        <v>69</v>
      </c>
      <c r="C29" s="6"/>
      <c r="D29" s="6"/>
      <c r="E29" s="62"/>
    </row>
    <row r="30" spans="1:5" ht="15.75" thickBot="1">
      <c r="A30" s="5" t="s">
        <v>70</v>
      </c>
      <c r="B30" s="5" t="s">
        <v>71</v>
      </c>
      <c r="C30" s="6">
        <v>-2444</v>
      </c>
      <c r="D30" s="6">
        <v>-2521</v>
      </c>
      <c r="E30" s="62"/>
    </row>
    <row r="31" spans="1:5" ht="15.75" thickBot="1">
      <c r="A31" s="5"/>
      <c r="B31" s="5" t="s">
        <v>72</v>
      </c>
      <c r="C31" s="6"/>
      <c r="D31" s="6"/>
      <c r="E31" s="62"/>
    </row>
    <row r="32" spans="1:5" ht="15.75" thickBot="1">
      <c r="A32" s="5"/>
      <c r="B32" s="5" t="s">
        <v>73</v>
      </c>
      <c r="C32" s="6">
        <v>72</v>
      </c>
      <c r="D32" s="6">
        <v>77</v>
      </c>
      <c r="E32" s="62"/>
    </row>
    <row r="33" spans="1:5" ht="15.75" thickBot="1">
      <c r="A33" s="5" t="s">
        <v>74</v>
      </c>
      <c r="B33" s="5" t="s">
        <v>75</v>
      </c>
      <c r="C33" s="6"/>
      <c r="D33" s="6"/>
      <c r="E33" s="62"/>
    </row>
    <row r="34" spans="1:5" ht="15.75" thickBot="1">
      <c r="A34" s="5"/>
      <c r="B34" s="5" t="s">
        <v>76</v>
      </c>
      <c r="C34" s="6"/>
      <c r="D34" s="6"/>
      <c r="E34" s="62"/>
    </row>
    <row r="35" spans="1:5" ht="15.75" thickBot="1">
      <c r="A35" s="5" t="s">
        <v>77</v>
      </c>
      <c r="B35" s="5" t="s">
        <v>78</v>
      </c>
      <c r="C35" s="6"/>
      <c r="D35" s="6"/>
      <c r="E35" s="62"/>
    </row>
    <row r="36" spans="1:5" ht="15.75" thickBot="1">
      <c r="A36" s="5" t="s">
        <v>79</v>
      </c>
      <c r="B36" s="5" t="s">
        <v>80</v>
      </c>
      <c r="C36" s="6">
        <v>50</v>
      </c>
      <c r="D36" s="6">
        <v>50</v>
      </c>
      <c r="E36" s="62"/>
    </row>
    <row r="37" spans="1:5" ht="15.75" thickBot="1">
      <c r="A37" s="3" t="s">
        <v>4</v>
      </c>
      <c r="B37" s="3" t="s">
        <v>81</v>
      </c>
      <c r="C37" s="4">
        <f>SUM(C38:C39,C44:C48)</f>
        <v>237</v>
      </c>
      <c r="D37" s="4">
        <f>SUM(D38:D39,D44:D48)</f>
        <v>217</v>
      </c>
      <c r="E37" s="63"/>
    </row>
    <row r="38" spans="1:5" ht="15.75" thickBot="1">
      <c r="A38" s="5" t="s">
        <v>85</v>
      </c>
      <c r="B38" s="5" t="s">
        <v>82</v>
      </c>
      <c r="C38" s="6"/>
      <c r="D38" s="6"/>
      <c r="E38" s="62"/>
    </row>
    <row r="39" spans="1:5" ht="15.75" thickBot="1">
      <c r="A39" s="5"/>
      <c r="B39" s="5" t="s">
        <v>87</v>
      </c>
      <c r="C39" s="6">
        <v>180</v>
      </c>
      <c r="D39" s="6">
        <v>152</v>
      </c>
      <c r="E39" s="62"/>
    </row>
    <row r="40" spans="1:5" ht="15.75" thickBot="1">
      <c r="A40" s="5" t="s">
        <v>88</v>
      </c>
      <c r="B40" s="5" t="s">
        <v>89</v>
      </c>
      <c r="C40" s="6"/>
      <c r="D40" s="6"/>
      <c r="E40" s="62"/>
    </row>
    <row r="41" spans="1:5" ht="15.75" thickBot="1">
      <c r="A41" s="5" t="s">
        <v>90</v>
      </c>
      <c r="B41" s="5" t="s">
        <v>91</v>
      </c>
      <c r="C41" s="6"/>
      <c r="D41" s="6"/>
      <c r="E41" s="62"/>
    </row>
    <row r="42" spans="1:5" ht="15.75" thickBot="1">
      <c r="A42" s="5" t="s">
        <v>92</v>
      </c>
      <c r="B42" s="5" t="s">
        <v>93</v>
      </c>
      <c r="C42" s="6"/>
      <c r="D42" s="6"/>
      <c r="E42" s="62"/>
    </row>
    <row r="43" spans="1:5" ht="18" customHeight="1" thickBot="1">
      <c r="A43" s="5" t="s">
        <v>94</v>
      </c>
      <c r="B43" s="5" t="s">
        <v>95</v>
      </c>
      <c r="C43" s="6"/>
      <c r="D43" s="6"/>
      <c r="E43" s="62"/>
    </row>
    <row r="44" spans="1:5" ht="15.75" thickBot="1">
      <c r="A44" s="5" t="s">
        <v>96</v>
      </c>
      <c r="B44" s="5" t="s">
        <v>97</v>
      </c>
      <c r="C44" s="6"/>
      <c r="D44" s="6"/>
      <c r="E44" s="62"/>
    </row>
    <row r="45" spans="1:5" ht="15.75" thickBot="1">
      <c r="A45" s="5" t="s">
        <v>98</v>
      </c>
      <c r="B45" s="5" t="s">
        <v>99</v>
      </c>
      <c r="C45" s="6">
        <v>17</v>
      </c>
      <c r="D45" s="6">
        <v>18</v>
      </c>
      <c r="E45" s="62"/>
    </row>
    <row r="46" spans="1:5" ht="15.75" thickBot="1">
      <c r="A46" s="5" t="s">
        <v>100</v>
      </c>
      <c r="B46" s="5" t="s">
        <v>101</v>
      </c>
      <c r="C46" s="6">
        <v>40</v>
      </c>
      <c r="D46" s="6">
        <v>47</v>
      </c>
      <c r="E46" s="62"/>
    </row>
    <row r="47" spans="1:5" ht="15.75" thickBot="1">
      <c r="A47" s="5" t="s">
        <v>102</v>
      </c>
      <c r="B47" s="5" t="s">
        <v>103</v>
      </c>
      <c r="C47" s="6"/>
      <c r="D47" s="6"/>
      <c r="E47" s="62"/>
    </row>
    <row r="48" spans="1:5" ht="15.75" thickBot="1">
      <c r="A48" s="5" t="s">
        <v>104</v>
      </c>
      <c r="B48" s="5" t="s">
        <v>105</v>
      </c>
      <c r="C48" s="6"/>
      <c r="D48" s="6"/>
      <c r="E48" s="62"/>
    </row>
    <row r="49" spans="1:5" ht="15.75" thickBot="1">
      <c r="A49" s="3" t="s">
        <v>4</v>
      </c>
      <c r="B49" s="3" t="s">
        <v>106</v>
      </c>
      <c r="C49" s="4">
        <f>SUM(C50:C52,C57:C58,C61:C62)</f>
        <v>1477</v>
      </c>
      <c r="D49" s="4">
        <f>SUM(D50:D52,D57:D58,D61:D62)</f>
        <v>1671</v>
      </c>
      <c r="E49" s="62"/>
    </row>
    <row r="50" spans="1:5" ht="15.75" thickBot="1">
      <c r="A50" s="5" t="s">
        <v>107</v>
      </c>
      <c r="B50" s="5" t="s">
        <v>108</v>
      </c>
      <c r="C50" s="6"/>
      <c r="D50" s="6"/>
      <c r="E50" s="62"/>
    </row>
    <row r="51" spans="1:5" ht="15.75" thickBot="1">
      <c r="A51" s="5" t="s">
        <v>110</v>
      </c>
      <c r="B51" s="5" t="s">
        <v>109</v>
      </c>
      <c r="C51" s="6"/>
      <c r="D51" s="6"/>
      <c r="E51" s="62"/>
    </row>
    <row r="52" spans="1:5" ht="15.75" thickBot="1">
      <c r="A52" s="5"/>
      <c r="B52" s="5" t="s">
        <v>111</v>
      </c>
      <c r="C52" s="6">
        <v>2</v>
      </c>
      <c r="D52" s="6">
        <v>2</v>
      </c>
      <c r="E52" s="62"/>
    </row>
    <row r="53" spans="1:5" ht="15.75" thickBot="1">
      <c r="A53" s="5" t="s">
        <v>112</v>
      </c>
      <c r="B53" s="5" t="s">
        <v>89</v>
      </c>
      <c r="C53" s="6"/>
      <c r="D53" s="6"/>
      <c r="E53" s="62"/>
    </row>
    <row r="54" spans="1:5" ht="15.75" thickBot="1">
      <c r="A54" s="5" t="s">
        <v>113</v>
      </c>
      <c r="B54" s="5" t="s">
        <v>91</v>
      </c>
      <c r="C54" s="6"/>
      <c r="D54" s="6"/>
      <c r="E54" s="62"/>
    </row>
    <row r="55" spans="1:5" ht="15.75" thickBot="1">
      <c r="A55" s="5" t="s">
        <v>114</v>
      </c>
      <c r="B55" s="5" t="s">
        <v>93</v>
      </c>
      <c r="C55" s="6"/>
      <c r="D55" s="6"/>
      <c r="E55" s="62"/>
    </row>
    <row r="56" spans="1:5" ht="42" customHeight="1" thickBot="1">
      <c r="A56" s="5" t="s">
        <v>115</v>
      </c>
      <c r="B56" s="5" t="s">
        <v>116</v>
      </c>
      <c r="C56" s="6">
        <v>0</v>
      </c>
      <c r="D56" s="6">
        <v>0</v>
      </c>
      <c r="E56" s="62"/>
    </row>
    <row r="57" spans="1:5" ht="31.5" customHeight="1" thickBot="1">
      <c r="A57" s="5" t="s">
        <v>117</v>
      </c>
      <c r="B57" s="5" t="s">
        <v>118</v>
      </c>
      <c r="C57" s="6"/>
      <c r="D57" s="6"/>
      <c r="E57" s="62"/>
    </row>
    <row r="58" spans="1:5" ht="15.75" thickBot="1">
      <c r="A58" s="5"/>
      <c r="B58" s="5" t="s">
        <v>119</v>
      </c>
      <c r="C58" s="6">
        <f>SUM(C59:C60)</f>
        <v>1475</v>
      </c>
      <c r="D58" s="6">
        <f>SUM(D59:D60)</f>
        <v>1669</v>
      </c>
      <c r="E58" s="62"/>
    </row>
    <row r="59" spans="1:5" ht="15.75" thickBot="1">
      <c r="A59" s="5" t="s">
        <v>120</v>
      </c>
      <c r="B59" s="5" t="s">
        <v>121</v>
      </c>
      <c r="C59" s="6"/>
      <c r="D59" s="6"/>
      <c r="E59" s="62"/>
    </row>
    <row r="60" spans="1:5" ht="15.75" thickBot="1">
      <c r="A60" s="5" t="s">
        <v>122</v>
      </c>
      <c r="B60" s="5" t="s">
        <v>123</v>
      </c>
      <c r="C60" s="6">
        <v>1475</v>
      </c>
      <c r="D60" s="6">
        <v>1669</v>
      </c>
      <c r="E60" s="62"/>
    </row>
    <row r="61" spans="1:5" ht="15.75" thickBot="1">
      <c r="A61" s="5" t="s">
        <v>124</v>
      </c>
      <c r="B61" s="5" t="s">
        <v>125</v>
      </c>
      <c r="C61" s="6"/>
      <c r="D61" s="6"/>
      <c r="E61" s="62"/>
    </row>
    <row r="62" spans="1:5" ht="15.75" thickBot="1">
      <c r="A62" s="5" t="s">
        <v>126</v>
      </c>
      <c r="B62" s="5" t="s">
        <v>127</v>
      </c>
      <c r="C62" s="6"/>
      <c r="D62" s="6"/>
      <c r="E62" s="62"/>
    </row>
    <row r="63" spans="1:5" ht="23.25" customHeight="1" thickBot="1">
      <c r="A63" s="7"/>
      <c r="B63" s="7" t="s">
        <v>128</v>
      </c>
      <c r="C63" s="8">
        <f>C24+C37+C49</f>
        <v>10577</v>
      </c>
      <c r="D63" s="8">
        <f>D24+D37+D49</f>
        <v>10679</v>
      </c>
      <c r="E63" s="63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B56" sqref="B56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8" ht="12.75" customHeight="1" thickBot="1">
      <c r="A1" s="96" t="s">
        <v>217</v>
      </c>
      <c r="B1" s="96"/>
      <c r="C1" s="96"/>
      <c r="D1" s="96"/>
      <c r="E1" s="54"/>
      <c r="F1" s="54"/>
      <c r="G1" s="54"/>
      <c r="H1" s="54"/>
    </row>
    <row r="2" spans="1:4" s="30" customFormat="1" ht="20.25" thickBot="1">
      <c r="A2" s="12"/>
      <c r="B2" s="20" t="s">
        <v>5</v>
      </c>
      <c r="C2" s="12"/>
      <c r="D2" s="12"/>
    </row>
    <row r="3" spans="1:4" s="30" customFormat="1" ht="13.5" thickBot="1">
      <c r="A3" s="12"/>
      <c r="B3" s="12" t="s">
        <v>6</v>
      </c>
      <c r="C3" s="12">
        <v>2018</v>
      </c>
      <c r="D3" s="12">
        <v>2017</v>
      </c>
    </row>
    <row r="4" spans="1:8" ht="18.75" customHeight="1" thickBot="1">
      <c r="A4" s="13"/>
      <c r="B4" s="13" t="s">
        <v>9</v>
      </c>
      <c r="C4" s="76">
        <f>SUM(C5:C11)</f>
        <v>710.29</v>
      </c>
      <c r="D4" s="76">
        <v>784.7946099999999</v>
      </c>
      <c r="E4" s="54"/>
      <c r="F4" s="54"/>
      <c r="G4" s="54"/>
      <c r="H4" s="54"/>
    </row>
    <row r="5" spans="1:8" ht="23.25" thickBot="1">
      <c r="A5" s="15" t="s">
        <v>218</v>
      </c>
      <c r="B5" s="15" t="s">
        <v>10</v>
      </c>
      <c r="C5" s="77"/>
      <c r="D5" s="77">
        <v>0</v>
      </c>
      <c r="E5" s="54"/>
      <c r="F5" s="54"/>
      <c r="G5" s="54"/>
      <c r="H5" s="54"/>
    </row>
    <row r="6" spans="1:8" ht="34.5" thickBot="1">
      <c r="A6" s="15" t="s">
        <v>219</v>
      </c>
      <c r="B6" s="15" t="s">
        <v>18</v>
      </c>
      <c r="C6" s="77">
        <v>264.18</v>
      </c>
      <c r="D6" s="77">
        <v>340.68861</v>
      </c>
      <c r="E6" s="54"/>
      <c r="F6" s="54"/>
      <c r="G6" s="54"/>
      <c r="H6" s="54"/>
    </row>
    <row r="7" spans="1:8" ht="19.5" thickBot="1">
      <c r="A7" s="15" t="s">
        <v>220</v>
      </c>
      <c r="B7" s="15" t="s">
        <v>23</v>
      </c>
      <c r="C7" s="77"/>
      <c r="D7" s="77">
        <v>0</v>
      </c>
      <c r="E7" s="54"/>
      <c r="F7" s="54"/>
      <c r="G7" s="54"/>
      <c r="H7" s="54"/>
    </row>
    <row r="8" spans="1:8" ht="29.25" customHeight="1" thickBot="1">
      <c r="A8" s="15" t="s">
        <v>221</v>
      </c>
      <c r="B8" s="15" t="s">
        <v>28</v>
      </c>
      <c r="C8" s="77"/>
      <c r="D8" s="77">
        <v>0</v>
      </c>
      <c r="E8" s="54"/>
      <c r="F8" s="54"/>
      <c r="G8" s="54"/>
      <c r="H8" s="54"/>
    </row>
    <row r="9" spans="1:8" ht="35.25" customHeight="1" thickBot="1">
      <c r="A9" s="15" t="s">
        <v>222</v>
      </c>
      <c r="B9" s="15" t="s">
        <v>30</v>
      </c>
      <c r="C9" s="77">
        <v>446.11</v>
      </c>
      <c r="D9" s="77">
        <v>444.106</v>
      </c>
      <c r="E9" s="54"/>
      <c r="F9" s="54"/>
      <c r="G9" s="54"/>
      <c r="H9" s="54"/>
    </row>
    <row r="10" spans="1:8" ht="19.5" thickBot="1">
      <c r="A10" s="15">
        <v>474</v>
      </c>
      <c r="B10" s="15" t="s">
        <v>31</v>
      </c>
      <c r="C10" s="77"/>
      <c r="D10" s="77">
        <v>0</v>
      </c>
      <c r="E10" s="54"/>
      <c r="F10" s="54"/>
      <c r="G10" s="54"/>
      <c r="H10" s="54"/>
    </row>
    <row r="11" spans="1:8" ht="19.5" thickBot="1">
      <c r="A11" s="15">
        <v>0</v>
      </c>
      <c r="B11" s="15" t="s">
        <v>33</v>
      </c>
      <c r="C11" s="77"/>
      <c r="D11" s="77">
        <v>0</v>
      </c>
      <c r="E11" s="54"/>
      <c r="F11" s="54"/>
      <c r="G11" s="54"/>
      <c r="H11" s="54"/>
    </row>
    <row r="12" spans="1:8" ht="19.5" thickBot="1">
      <c r="A12" s="13"/>
      <c r="B12" s="13" t="s">
        <v>34</v>
      </c>
      <c r="C12" s="76">
        <f>SUM(C13:C15,C19:C22)</f>
        <v>993.44</v>
      </c>
      <c r="D12" s="76">
        <v>757.2901</v>
      </c>
      <c r="E12" s="54"/>
      <c r="F12" s="54"/>
      <c r="G12" s="54"/>
      <c r="H12" s="54"/>
    </row>
    <row r="13" spans="1:8" ht="19.5" thickBot="1">
      <c r="A13" s="15" t="s">
        <v>223</v>
      </c>
      <c r="B13" s="15" t="s">
        <v>35</v>
      </c>
      <c r="C13" s="77"/>
      <c r="D13" s="77">
        <v>0</v>
      </c>
      <c r="E13" s="54"/>
      <c r="F13" s="54"/>
      <c r="G13" s="54"/>
      <c r="H13" s="54"/>
    </row>
    <row r="14" spans="1:8" ht="19.5" thickBot="1">
      <c r="A14" s="15" t="s">
        <v>224</v>
      </c>
      <c r="B14" s="15" t="s">
        <v>44</v>
      </c>
      <c r="C14" s="77">
        <v>0.74</v>
      </c>
      <c r="D14" s="77">
        <v>0.02534</v>
      </c>
      <c r="E14" s="54"/>
      <c r="F14" s="54"/>
      <c r="G14" s="54"/>
      <c r="H14" s="54"/>
    </row>
    <row r="15" spans="1:8" ht="19.5" thickBot="1">
      <c r="A15" s="15"/>
      <c r="B15" s="15" t="s">
        <v>47</v>
      </c>
      <c r="C15" s="77">
        <f>SUM(C16:C18)</f>
        <v>874.22</v>
      </c>
      <c r="D15" s="77">
        <v>664.15148</v>
      </c>
      <c r="E15" s="54"/>
      <c r="F15" s="54"/>
      <c r="G15" s="54"/>
      <c r="H15" s="54"/>
    </row>
    <row r="16" spans="1:8" ht="24" customHeight="1" thickBot="1">
      <c r="A16" s="15" t="s">
        <v>225</v>
      </c>
      <c r="B16" s="15" t="s">
        <v>49</v>
      </c>
      <c r="C16" s="77">
        <v>390.91</v>
      </c>
      <c r="D16" s="77">
        <v>273.85081</v>
      </c>
      <c r="E16" s="54"/>
      <c r="F16" s="54"/>
      <c r="G16" s="54"/>
      <c r="H16" s="54"/>
    </row>
    <row r="17" spans="1:8" ht="19.5" thickBot="1">
      <c r="A17" s="15">
        <v>5580</v>
      </c>
      <c r="B17" s="15" t="s">
        <v>50</v>
      </c>
      <c r="C17" s="77"/>
      <c r="D17" s="77">
        <v>0</v>
      </c>
      <c r="E17" s="54"/>
      <c r="F17" s="54"/>
      <c r="G17" s="54"/>
      <c r="H17" s="54"/>
    </row>
    <row r="18" spans="1:8" ht="19.5" thickBot="1">
      <c r="A18" s="15" t="s">
        <v>226</v>
      </c>
      <c r="B18" s="15" t="s">
        <v>52</v>
      </c>
      <c r="C18" s="77">
        <v>483.31</v>
      </c>
      <c r="D18" s="77">
        <v>390.30066999999997</v>
      </c>
      <c r="E18" s="54"/>
      <c r="F18" s="54"/>
      <c r="G18" s="54"/>
      <c r="H18" s="54"/>
    </row>
    <row r="19" spans="1:8" ht="46.5" customHeight="1" thickBot="1">
      <c r="A19" s="15" t="s">
        <v>227</v>
      </c>
      <c r="B19" s="15" t="s">
        <v>54</v>
      </c>
      <c r="C19" s="77"/>
      <c r="D19" s="77">
        <v>0</v>
      </c>
      <c r="E19" s="54"/>
      <c r="F19" s="54"/>
      <c r="G19" s="54"/>
      <c r="H19" s="54"/>
    </row>
    <row r="20" spans="1:8" ht="52.5" customHeight="1" thickBot="1">
      <c r="A20" s="15" t="s">
        <v>228</v>
      </c>
      <c r="B20" s="15" t="s">
        <v>56</v>
      </c>
      <c r="C20" s="77">
        <v>2.73</v>
      </c>
      <c r="D20" s="77">
        <v>2.93</v>
      </c>
      <c r="E20" s="54"/>
      <c r="F20" s="54"/>
      <c r="G20" s="54"/>
      <c r="H20" s="54"/>
    </row>
    <row r="21" spans="1:8" ht="19.5" thickBot="1">
      <c r="A21" s="15" t="s">
        <v>229</v>
      </c>
      <c r="B21" s="15" t="s">
        <v>58</v>
      </c>
      <c r="C21" s="77"/>
      <c r="D21" s="77">
        <v>0.66857</v>
      </c>
      <c r="E21" s="54"/>
      <c r="F21" s="54"/>
      <c r="G21" s="54"/>
      <c r="H21" s="54"/>
    </row>
    <row r="22" spans="1:8" ht="19.5" thickBot="1">
      <c r="A22" s="15">
        <v>57</v>
      </c>
      <c r="B22" s="15" t="s">
        <v>59</v>
      </c>
      <c r="C22" s="77">
        <v>115.75</v>
      </c>
      <c r="D22" s="77">
        <v>89.51471000000001</v>
      </c>
      <c r="E22" s="54"/>
      <c r="F22" s="54"/>
      <c r="G22" s="54"/>
      <c r="H22" s="54"/>
    </row>
    <row r="23" spans="1:8" ht="25.5" customHeight="1" thickBot="1">
      <c r="A23" s="17"/>
      <c r="B23" s="17" t="s">
        <v>60</v>
      </c>
      <c r="C23" s="18">
        <f>C4+C12</f>
        <v>1703.73</v>
      </c>
      <c r="D23" s="18">
        <v>1542.08471</v>
      </c>
      <c r="E23" s="54"/>
      <c r="F23" s="54"/>
      <c r="G23" s="54"/>
      <c r="H23" s="54"/>
    </row>
    <row r="24" spans="1:8" ht="19.5" thickBot="1">
      <c r="A24" s="13"/>
      <c r="B24" s="13" t="s">
        <v>61</v>
      </c>
      <c r="C24" s="76">
        <f>C25+C35+C36</f>
        <v>854.47</v>
      </c>
      <c r="D24" s="76">
        <v>681.70021</v>
      </c>
      <c r="E24" s="54"/>
      <c r="F24" s="54"/>
      <c r="G24" s="54"/>
      <c r="H24" s="54"/>
    </row>
    <row r="25" spans="1:8" ht="19.5" thickBot="1">
      <c r="A25" s="15"/>
      <c r="B25" s="15" t="s">
        <v>62</v>
      </c>
      <c r="C25" s="77">
        <f>SUM(C26:C34)</f>
        <v>854.47</v>
      </c>
      <c r="D25" s="77">
        <v>681.70021</v>
      </c>
      <c r="E25" s="54"/>
      <c r="F25" s="54"/>
      <c r="G25" s="54"/>
      <c r="H25" s="54"/>
    </row>
    <row r="26" spans="1:8" ht="19.5" thickBot="1">
      <c r="A26" s="15" t="s">
        <v>230</v>
      </c>
      <c r="B26" s="15" t="s">
        <v>64</v>
      </c>
      <c r="C26" s="77">
        <v>60.11</v>
      </c>
      <c r="D26" s="77">
        <v>60.106010000000005</v>
      </c>
      <c r="E26" s="54"/>
      <c r="F26" s="54"/>
      <c r="G26" s="54"/>
      <c r="H26" s="54"/>
    </row>
    <row r="27" spans="1:8" ht="19.5" thickBot="1">
      <c r="A27" s="15">
        <v>110</v>
      </c>
      <c r="B27" s="15" t="s">
        <v>65</v>
      </c>
      <c r="C27" s="77"/>
      <c r="D27" s="77">
        <v>0</v>
      </c>
      <c r="E27" s="54"/>
      <c r="F27" s="54"/>
      <c r="G27" s="54"/>
      <c r="H27" s="54"/>
    </row>
    <row r="28" spans="1:8" ht="19.5" thickBot="1">
      <c r="A28" s="15" t="s">
        <v>231</v>
      </c>
      <c r="B28" s="15" t="s">
        <v>67</v>
      </c>
      <c r="C28" s="77">
        <v>441.78</v>
      </c>
      <c r="D28" s="77">
        <v>441.77991</v>
      </c>
      <c r="E28" s="54"/>
      <c r="F28" s="54"/>
      <c r="G28" s="54"/>
      <c r="H28" s="54"/>
    </row>
    <row r="29" spans="1:8" ht="19.5" thickBot="1">
      <c r="A29" s="15" t="s">
        <v>232</v>
      </c>
      <c r="B29" s="15" t="s">
        <v>69</v>
      </c>
      <c r="C29" s="77"/>
      <c r="D29" s="77">
        <v>0</v>
      </c>
      <c r="E29" s="54"/>
      <c r="F29" s="54"/>
      <c r="G29" s="54"/>
      <c r="H29" s="54"/>
    </row>
    <row r="30" spans="1:8" ht="19.5" thickBot="1">
      <c r="A30" s="15" t="s">
        <v>233</v>
      </c>
      <c r="B30" s="15" t="s">
        <v>71</v>
      </c>
      <c r="C30" s="77"/>
      <c r="D30" s="77">
        <v>0</v>
      </c>
      <c r="E30" s="54"/>
      <c r="F30" s="54"/>
      <c r="G30" s="54"/>
      <c r="H30" s="54"/>
    </row>
    <row r="31" spans="1:8" ht="19.5" thickBot="1">
      <c r="A31" s="15">
        <v>118</v>
      </c>
      <c r="B31" s="15" t="s">
        <v>72</v>
      </c>
      <c r="C31" s="77"/>
      <c r="D31" s="77">
        <v>0</v>
      </c>
      <c r="E31" s="54"/>
      <c r="F31" s="54"/>
      <c r="G31" s="54"/>
      <c r="H31" s="54"/>
    </row>
    <row r="32" spans="1:8" ht="19.5" thickBot="1">
      <c r="A32" s="15" t="s">
        <v>234</v>
      </c>
      <c r="B32" s="15" t="s">
        <v>73</v>
      </c>
      <c r="C32" s="77">
        <v>352.58</v>
      </c>
      <c r="D32" s="77">
        <v>179.81429</v>
      </c>
      <c r="E32" s="56"/>
      <c r="F32" s="54"/>
      <c r="G32" s="54"/>
      <c r="H32" s="54"/>
    </row>
    <row r="33" spans="1:8" ht="19.5" thickBot="1">
      <c r="A33" s="15">
        <v>557</v>
      </c>
      <c r="B33" s="15" t="s">
        <v>75</v>
      </c>
      <c r="C33" s="77"/>
      <c r="D33" s="77">
        <v>0</v>
      </c>
      <c r="E33" s="54"/>
      <c r="F33" s="54"/>
      <c r="G33" s="54"/>
      <c r="H33" s="54"/>
    </row>
    <row r="34" spans="1:8" ht="19.5" thickBot="1">
      <c r="A34" s="15">
        <v>0</v>
      </c>
      <c r="B34" s="15" t="s">
        <v>76</v>
      </c>
      <c r="C34" s="77"/>
      <c r="D34" s="77">
        <v>0</v>
      </c>
      <c r="E34" s="54"/>
      <c r="F34" s="54"/>
      <c r="G34" s="54"/>
      <c r="H34" s="54"/>
    </row>
    <row r="35" spans="1:8" ht="19.5" thickBot="1">
      <c r="A35" s="15" t="s">
        <v>235</v>
      </c>
      <c r="B35" s="15" t="s">
        <v>78</v>
      </c>
      <c r="C35" s="77"/>
      <c r="D35" s="77">
        <v>0</v>
      </c>
      <c r="E35" s="54"/>
      <c r="F35" s="54"/>
      <c r="G35" s="54"/>
      <c r="H35" s="54"/>
    </row>
    <row r="36" spans="1:8" ht="19.5" thickBot="1">
      <c r="A36" s="15" t="s">
        <v>236</v>
      </c>
      <c r="B36" s="15" t="s">
        <v>80</v>
      </c>
      <c r="C36" s="77"/>
      <c r="D36" s="77">
        <v>0</v>
      </c>
      <c r="E36" s="54"/>
      <c r="F36" s="54"/>
      <c r="G36" s="54"/>
      <c r="H36" s="54"/>
    </row>
    <row r="37" spans="1:8" ht="19.5" thickBot="1">
      <c r="A37" s="13"/>
      <c r="B37" s="13" t="s">
        <v>81</v>
      </c>
      <c r="C37" s="76">
        <f>SUM(C38:C39,C44:C48)</f>
        <v>91.41</v>
      </c>
      <c r="D37" s="76">
        <v>91.4104</v>
      </c>
      <c r="E37" s="54"/>
      <c r="F37" s="54"/>
      <c r="G37" s="54"/>
      <c r="H37" s="54"/>
    </row>
    <row r="38" spans="1:8" ht="19.5" thickBot="1">
      <c r="A38" s="15" t="s">
        <v>237</v>
      </c>
      <c r="B38" s="15" t="s">
        <v>82</v>
      </c>
      <c r="C38" s="77"/>
      <c r="D38" s="77">
        <v>0</v>
      </c>
      <c r="E38" s="54"/>
      <c r="F38" s="54"/>
      <c r="G38" s="54"/>
      <c r="H38" s="54"/>
    </row>
    <row r="39" spans="1:8" ht="19.5" thickBot="1">
      <c r="A39" s="15"/>
      <c r="B39" s="15" t="s">
        <v>87</v>
      </c>
      <c r="C39" s="77">
        <f>SUM(C40:C43)</f>
        <v>91.41</v>
      </c>
      <c r="D39" s="77">
        <v>91.4104</v>
      </c>
      <c r="E39" s="54"/>
      <c r="F39" s="54"/>
      <c r="G39" s="54"/>
      <c r="H39" s="54"/>
    </row>
    <row r="40" spans="1:8" ht="19.5" thickBot="1">
      <c r="A40" s="15" t="s">
        <v>238</v>
      </c>
      <c r="B40" s="15" t="s">
        <v>89</v>
      </c>
      <c r="C40" s="77"/>
      <c r="D40" s="77">
        <v>0</v>
      </c>
      <c r="E40" s="54"/>
      <c r="F40" s="54"/>
      <c r="G40" s="54"/>
      <c r="H40" s="54"/>
    </row>
    <row r="41" spans="1:8" ht="19.5" thickBot="1">
      <c r="A41" s="15" t="s">
        <v>239</v>
      </c>
      <c r="B41" s="15" t="s">
        <v>91</v>
      </c>
      <c r="C41" s="77">
        <v>91.41</v>
      </c>
      <c r="D41" s="77">
        <v>91.4104</v>
      </c>
      <c r="E41" s="54"/>
      <c r="F41" s="54"/>
      <c r="G41" s="54"/>
      <c r="H41" s="54"/>
    </row>
    <row r="42" spans="1:8" ht="19.5" thickBot="1">
      <c r="A42" s="15" t="s">
        <v>240</v>
      </c>
      <c r="B42" s="15" t="s">
        <v>93</v>
      </c>
      <c r="C42" s="77"/>
      <c r="D42" s="77">
        <v>0</v>
      </c>
      <c r="E42" s="54"/>
      <c r="F42" s="54"/>
      <c r="G42" s="54"/>
      <c r="H42" s="54"/>
    </row>
    <row r="43" spans="1:8" ht="18" customHeight="1" thickBot="1">
      <c r="A43" s="15" t="s">
        <v>241</v>
      </c>
      <c r="B43" s="15" t="s">
        <v>95</v>
      </c>
      <c r="C43" s="77"/>
      <c r="D43" s="77">
        <v>0</v>
      </c>
      <c r="E43" s="54"/>
      <c r="F43" s="54"/>
      <c r="G43" s="54"/>
      <c r="H43" s="54"/>
    </row>
    <row r="44" spans="1:8" ht="19.5" thickBot="1">
      <c r="A44" s="15" t="s">
        <v>242</v>
      </c>
      <c r="B44" s="15" t="s">
        <v>97</v>
      </c>
      <c r="C44" s="77"/>
      <c r="D44" s="77">
        <v>0</v>
      </c>
      <c r="E44" s="54"/>
      <c r="F44" s="54"/>
      <c r="G44" s="54"/>
      <c r="H44" s="54"/>
    </row>
    <row r="45" spans="1:8" ht="19.5" thickBot="1">
      <c r="A45" s="15">
        <v>479</v>
      </c>
      <c r="B45" s="15" t="s">
        <v>99</v>
      </c>
      <c r="C45" s="77"/>
      <c r="D45" s="77">
        <v>0</v>
      </c>
      <c r="E45" s="54"/>
      <c r="F45" s="54"/>
      <c r="G45" s="54"/>
      <c r="H45" s="54"/>
    </row>
    <row r="46" spans="1:8" ht="19.5" thickBot="1">
      <c r="A46" s="15">
        <v>181</v>
      </c>
      <c r="B46" s="15" t="s">
        <v>101</v>
      </c>
      <c r="C46" s="77"/>
      <c r="D46" s="77">
        <v>0</v>
      </c>
      <c r="E46" s="54"/>
      <c r="F46" s="54"/>
      <c r="G46" s="54"/>
      <c r="H46" s="54"/>
    </row>
    <row r="47" spans="1:8" ht="19.5" thickBot="1">
      <c r="A47" s="15"/>
      <c r="B47" s="15" t="s">
        <v>103</v>
      </c>
      <c r="C47" s="77"/>
      <c r="D47" s="77">
        <v>0</v>
      </c>
      <c r="E47" s="54"/>
      <c r="F47" s="54"/>
      <c r="G47" s="54"/>
      <c r="H47" s="54"/>
    </row>
    <row r="48" spans="1:8" ht="19.5" thickBot="1">
      <c r="A48" s="15">
        <v>15</v>
      </c>
      <c r="B48" s="15" t="s">
        <v>105</v>
      </c>
      <c r="C48" s="77"/>
      <c r="D48" s="77">
        <v>0</v>
      </c>
      <c r="E48" s="54"/>
      <c r="F48" s="54"/>
      <c r="G48" s="54"/>
      <c r="H48" s="54"/>
    </row>
    <row r="49" spans="1:8" ht="19.5" thickBot="1">
      <c r="A49" s="13"/>
      <c r="B49" s="13" t="s">
        <v>106</v>
      </c>
      <c r="C49" s="76">
        <f>SUM(C50:C52,C57:C58,C61:C62)</f>
        <v>757.85</v>
      </c>
      <c r="D49" s="76">
        <v>768.9741</v>
      </c>
      <c r="E49" s="54"/>
      <c r="F49" s="54"/>
      <c r="G49" s="54"/>
      <c r="H49" s="54"/>
    </row>
    <row r="50" spans="1:8" ht="19.5" thickBot="1">
      <c r="A50" s="15" t="s">
        <v>243</v>
      </c>
      <c r="B50" s="15" t="s">
        <v>108</v>
      </c>
      <c r="C50" s="77"/>
      <c r="D50" s="77">
        <v>0</v>
      </c>
      <c r="E50" s="54"/>
      <c r="F50" s="54"/>
      <c r="G50" s="54"/>
      <c r="H50" s="54"/>
    </row>
    <row r="51" spans="1:8" ht="19.5" thickBot="1">
      <c r="A51" s="15" t="s">
        <v>244</v>
      </c>
      <c r="B51" s="15" t="s">
        <v>109</v>
      </c>
      <c r="C51" s="77"/>
      <c r="D51" s="77">
        <v>0</v>
      </c>
      <c r="E51" s="54"/>
      <c r="F51" s="54"/>
      <c r="G51" s="54"/>
      <c r="H51" s="54"/>
    </row>
    <row r="52" spans="1:8" ht="19.5" thickBot="1">
      <c r="A52" s="15"/>
      <c r="B52" s="15" t="s">
        <v>111</v>
      </c>
      <c r="C52" s="77">
        <f>SUM(C53:C56)</f>
        <v>115.27</v>
      </c>
      <c r="D52" s="77">
        <v>124.29563</v>
      </c>
      <c r="E52" s="54"/>
      <c r="F52" s="54"/>
      <c r="G52" s="54"/>
      <c r="H52" s="54"/>
    </row>
    <row r="53" spans="1:8" ht="19.5" thickBot="1">
      <c r="A53" s="15" t="s">
        <v>245</v>
      </c>
      <c r="B53" s="15" t="s">
        <v>89</v>
      </c>
      <c r="C53" s="77"/>
      <c r="D53" s="77">
        <v>0</v>
      </c>
      <c r="E53" s="54"/>
      <c r="F53" s="54"/>
      <c r="G53" s="54"/>
      <c r="H53" s="54"/>
    </row>
    <row r="54" spans="1:8" ht="19.5" thickBot="1">
      <c r="A54" s="15" t="s">
        <v>246</v>
      </c>
      <c r="B54" s="15" t="s">
        <v>91</v>
      </c>
      <c r="C54" s="77">
        <v>16.67</v>
      </c>
      <c r="D54" s="77">
        <v>33.0334</v>
      </c>
      <c r="E54" s="54"/>
      <c r="F54" s="54"/>
      <c r="G54" s="54"/>
      <c r="H54" s="54"/>
    </row>
    <row r="55" spans="1:8" ht="19.5" thickBot="1">
      <c r="A55" s="15" t="s">
        <v>247</v>
      </c>
      <c r="B55" s="15" t="s">
        <v>93</v>
      </c>
      <c r="C55" s="77"/>
      <c r="D55" s="77">
        <v>0</v>
      </c>
      <c r="E55" s="54"/>
      <c r="F55" s="54"/>
      <c r="G55" s="54"/>
      <c r="H55" s="54"/>
    </row>
    <row r="56" spans="1:8" ht="42" customHeight="1" thickBot="1">
      <c r="A56" s="15" t="s">
        <v>248</v>
      </c>
      <c r="B56" s="15" t="s">
        <v>116</v>
      </c>
      <c r="C56" s="77">
        <v>98.6</v>
      </c>
      <c r="D56" s="77">
        <v>91.26223</v>
      </c>
      <c r="E56" s="54"/>
      <c r="F56" s="54"/>
      <c r="G56" s="54"/>
      <c r="H56" s="54"/>
    </row>
    <row r="57" spans="1:8" ht="31.5" customHeight="1" thickBot="1">
      <c r="A57" s="15" t="s">
        <v>249</v>
      </c>
      <c r="B57" s="15" t="s">
        <v>118</v>
      </c>
      <c r="C57" s="77"/>
      <c r="D57" s="77">
        <v>0</v>
      </c>
      <c r="E57" s="54"/>
      <c r="F57" s="54"/>
      <c r="G57" s="54"/>
      <c r="H57" s="54"/>
    </row>
    <row r="58" spans="1:8" ht="19.5" thickBot="1">
      <c r="A58" s="15"/>
      <c r="B58" s="15" t="s">
        <v>119</v>
      </c>
      <c r="C58" s="77">
        <f>SUM(C59:C60)</f>
        <v>645.12</v>
      </c>
      <c r="D58" s="77">
        <v>629.6868400000001</v>
      </c>
      <c r="E58" s="54"/>
      <c r="F58" s="54"/>
      <c r="G58" s="54"/>
      <c r="H58" s="54"/>
    </row>
    <row r="59" spans="1:8" ht="19.5" thickBot="1">
      <c r="A59" s="15" t="s">
        <v>250</v>
      </c>
      <c r="B59" s="15" t="s">
        <v>121</v>
      </c>
      <c r="C59" s="77">
        <v>238.94</v>
      </c>
      <c r="D59" s="77">
        <v>344.9345</v>
      </c>
      <c r="E59" s="54"/>
      <c r="F59" s="54"/>
      <c r="G59" s="54"/>
      <c r="H59" s="54"/>
    </row>
    <row r="60" spans="1:8" ht="19.5" thickBot="1">
      <c r="A60" s="15" t="s">
        <v>251</v>
      </c>
      <c r="B60" s="15" t="s">
        <v>123</v>
      </c>
      <c r="C60" s="77">
        <v>406.18</v>
      </c>
      <c r="D60" s="77">
        <v>284.75234</v>
      </c>
      <c r="E60" s="54"/>
      <c r="F60" s="54"/>
      <c r="G60" s="54"/>
      <c r="H60" s="54"/>
    </row>
    <row r="61" spans="1:8" ht="19.5" thickBot="1">
      <c r="A61" s="15" t="s">
        <v>252</v>
      </c>
      <c r="B61" s="15" t="s">
        <v>125</v>
      </c>
      <c r="C61" s="77">
        <v>-2.54</v>
      </c>
      <c r="D61" s="77">
        <v>14.991629999999999</v>
      </c>
      <c r="E61" s="54"/>
      <c r="F61" s="54"/>
      <c r="G61" s="54"/>
      <c r="H61" s="54"/>
    </row>
    <row r="62" spans="1:8" ht="19.5" thickBot="1">
      <c r="A62" s="15" t="s">
        <v>253</v>
      </c>
      <c r="B62" s="15" t="s">
        <v>127</v>
      </c>
      <c r="C62" s="77"/>
      <c r="D62" s="77">
        <v>0</v>
      </c>
      <c r="E62" s="54"/>
      <c r="F62" s="54"/>
      <c r="G62" s="54"/>
      <c r="H62" s="54"/>
    </row>
    <row r="63" spans="1:4" s="30" customFormat="1" ht="23.25" customHeight="1" thickBot="1">
      <c r="A63" s="17"/>
      <c r="B63" s="17" t="s">
        <v>128</v>
      </c>
      <c r="C63" s="18">
        <f>C24+C37+C49</f>
        <v>1703.73</v>
      </c>
      <c r="D63" s="18">
        <v>1542.08471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49">
      <selection activeCell="A1" sqref="A1:D63"/>
    </sheetView>
  </sheetViews>
  <sheetFormatPr defaultColWidth="11.421875" defaultRowHeight="15"/>
  <cols>
    <col min="1" max="1" width="49.00390625" style="30" customWidth="1"/>
    <col min="2" max="2" width="85.7109375" style="0" bestFit="1" customWidth="1"/>
    <col min="3" max="3" width="20.7109375" style="0" customWidth="1"/>
    <col min="4" max="4" width="21.28125" style="0" customWidth="1"/>
    <col min="5" max="5" width="19.140625" style="0" customWidth="1"/>
    <col min="6" max="7" width="15.28125" style="0" bestFit="1" customWidth="1"/>
  </cols>
  <sheetData>
    <row r="1" spans="1:4" ht="15.75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203</v>
      </c>
    </row>
    <row r="4" spans="1:4" ht="15.75" thickBot="1">
      <c r="A4" s="27" t="s">
        <v>4</v>
      </c>
      <c r="B4" s="13" t="s">
        <v>9</v>
      </c>
      <c r="C4" s="14">
        <f>SUM(C5:C11)</f>
        <v>19623</v>
      </c>
      <c r="D4" s="14">
        <f>SUM(D5:D11)</f>
        <v>21192</v>
      </c>
    </row>
    <row r="5" spans="1:4" ht="39" thickBot="1">
      <c r="A5" s="28" t="s">
        <v>146</v>
      </c>
      <c r="B5" s="15" t="s">
        <v>10</v>
      </c>
      <c r="C5" s="16">
        <v>40</v>
      </c>
      <c r="D5" s="16">
        <v>44</v>
      </c>
    </row>
    <row r="6" spans="1:4" ht="51.75" thickBot="1">
      <c r="A6" s="28" t="s">
        <v>147</v>
      </c>
      <c r="B6" s="15" t="s">
        <v>18</v>
      </c>
      <c r="C6" s="16">
        <v>17798</v>
      </c>
      <c r="D6" s="16">
        <v>19062</v>
      </c>
    </row>
    <row r="7" spans="1:4" ht="15.75" thickBot="1">
      <c r="A7" s="28" t="s">
        <v>148</v>
      </c>
      <c r="B7" s="15" t="s">
        <v>23</v>
      </c>
      <c r="C7" s="16"/>
      <c r="D7" s="16"/>
    </row>
    <row r="8" spans="1:4" ht="26.25" thickBot="1">
      <c r="A8" s="28" t="s">
        <v>27</v>
      </c>
      <c r="B8" s="15" t="s">
        <v>28</v>
      </c>
      <c r="C8" s="16"/>
      <c r="D8" s="16"/>
    </row>
    <row r="9" spans="1:4" ht="39" thickBot="1">
      <c r="A9" s="28" t="s">
        <v>29</v>
      </c>
      <c r="B9" s="15" t="s">
        <v>30</v>
      </c>
      <c r="C9" s="16">
        <v>47</v>
      </c>
      <c r="D9" s="16">
        <v>15</v>
      </c>
    </row>
    <row r="10" spans="1:4" ht="15.75" thickBot="1">
      <c r="A10" s="28"/>
      <c r="B10" s="15" t="s">
        <v>31</v>
      </c>
      <c r="C10" s="16">
        <v>1738</v>
      </c>
      <c r="D10" s="16">
        <v>2071</v>
      </c>
    </row>
    <row r="11" spans="1:4" ht="15.75" thickBot="1">
      <c r="A11" s="28" t="s">
        <v>32</v>
      </c>
      <c r="B11" s="15" t="s">
        <v>33</v>
      </c>
      <c r="C11" s="16"/>
      <c r="D11" s="16"/>
    </row>
    <row r="12" spans="1:4" ht="15.75" thickBot="1">
      <c r="A12" s="27" t="s">
        <v>4</v>
      </c>
      <c r="B12" s="13" t="s">
        <v>34</v>
      </c>
      <c r="C12" s="14">
        <f>SUM(C13:C15,C19:C22)</f>
        <v>19193</v>
      </c>
      <c r="D12" s="14">
        <f>SUM(D13:D15,D19:D22)</f>
        <v>17680</v>
      </c>
    </row>
    <row r="13" spans="1:4" ht="26.25" thickBot="1">
      <c r="A13" s="28" t="s">
        <v>149</v>
      </c>
      <c r="B13" s="15" t="s">
        <v>35</v>
      </c>
      <c r="C13" s="16"/>
      <c r="D13" s="16"/>
    </row>
    <row r="14" spans="1:4" ht="15.75" thickBot="1">
      <c r="A14" s="28" t="s">
        <v>45</v>
      </c>
      <c r="B14" s="15" t="s">
        <v>44</v>
      </c>
      <c r="C14" s="16"/>
      <c r="D14" s="16"/>
    </row>
    <row r="15" spans="1:4" ht="15.75" thickBot="1">
      <c r="A15" s="28"/>
      <c r="B15" s="15" t="s">
        <v>47</v>
      </c>
      <c r="C15" s="16">
        <f>SUM(C16:C18)</f>
        <v>1816</v>
      </c>
      <c r="D15" s="16">
        <f>SUM(D16:D18)</f>
        <v>1948</v>
      </c>
    </row>
    <row r="16" spans="1:4" ht="26.25" thickBot="1">
      <c r="A16" s="28" t="s">
        <v>48</v>
      </c>
      <c r="B16" s="15" t="s">
        <v>49</v>
      </c>
      <c r="C16" s="16">
        <v>1445</v>
      </c>
      <c r="D16" s="16">
        <v>1924</v>
      </c>
    </row>
    <row r="17" spans="1:4" ht="15.75" thickBot="1">
      <c r="A17" s="28"/>
      <c r="B17" s="15" t="s">
        <v>50</v>
      </c>
      <c r="C17" s="16"/>
      <c r="D17" s="16"/>
    </row>
    <row r="18" spans="1:4" ht="15.75" thickBot="1">
      <c r="A18" s="28" t="s">
        <v>51</v>
      </c>
      <c r="B18" s="15" t="s">
        <v>52</v>
      </c>
      <c r="C18" s="16">
        <f>1+343+27</f>
        <v>371</v>
      </c>
      <c r="D18" s="16">
        <f>6+18</f>
        <v>24</v>
      </c>
    </row>
    <row r="19" spans="1:4" ht="51.75" thickBot="1">
      <c r="A19" s="28" t="s">
        <v>53</v>
      </c>
      <c r="B19" s="15" t="s">
        <v>54</v>
      </c>
      <c r="C19" s="16"/>
      <c r="D19" s="16"/>
    </row>
    <row r="20" spans="1:4" ht="51.75" thickBot="1">
      <c r="A20" s="28" t="s">
        <v>55</v>
      </c>
      <c r="B20" s="15" t="s">
        <v>56</v>
      </c>
      <c r="C20" s="16">
        <v>0</v>
      </c>
      <c r="D20" s="16">
        <v>0</v>
      </c>
    </row>
    <row r="21" spans="1:4" ht="15.75" thickBot="1">
      <c r="A21" s="28" t="s">
        <v>57</v>
      </c>
      <c r="B21" s="15" t="s">
        <v>58</v>
      </c>
      <c r="C21" s="16">
        <v>0</v>
      </c>
      <c r="D21" s="16">
        <v>23</v>
      </c>
    </row>
    <row r="22" spans="1:4" ht="15.75" thickBot="1">
      <c r="A22" s="28"/>
      <c r="B22" s="15" t="s">
        <v>59</v>
      </c>
      <c r="C22" s="16">
        <v>17377</v>
      </c>
      <c r="D22" s="16">
        <v>15709</v>
      </c>
    </row>
    <row r="23" spans="1:5" ht="15.75" thickBot="1">
      <c r="A23" s="17"/>
      <c r="B23" s="17" t="s">
        <v>60</v>
      </c>
      <c r="C23" s="18">
        <f>C4+C12</f>
        <v>38816</v>
      </c>
      <c r="D23" s="18">
        <f>D4+D12</f>
        <v>38872</v>
      </c>
      <c r="E23" s="29"/>
    </row>
    <row r="24" spans="1:5" ht="15.75" thickBot="1">
      <c r="A24" s="27" t="s">
        <v>4</v>
      </c>
      <c r="B24" s="13" t="s">
        <v>61</v>
      </c>
      <c r="C24" s="14">
        <f>C25+C35+C36</f>
        <v>12113</v>
      </c>
      <c r="D24" s="14">
        <f>D25+D35+D36</f>
        <v>13393</v>
      </c>
      <c r="E24" s="29"/>
    </row>
    <row r="25" spans="1:4" ht="15.75" thickBot="1">
      <c r="A25" s="28"/>
      <c r="B25" s="15" t="s">
        <v>62</v>
      </c>
      <c r="C25" s="16">
        <f>SUM(C26:C34)</f>
        <v>5230</v>
      </c>
      <c r="D25" s="16">
        <f>SUM(D26:D34)</f>
        <v>5681</v>
      </c>
    </row>
    <row r="26" spans="1:4" ht="15.75" thickBot="1">
      <c r="A26" s="28" t="s">
        <v>63</v>
      </c>
      <c r="B26" s="15" t="s">
        <v>64</v>
      </c>
      <c r="C26" s="16">
        <v>6342</v>
      </c>
      <c r="D26" s="16">
        <v>6342</v>
      </c>
    </row>
    <row r="27" spans="1:4" ht="15.75" thickBot="1">
      <c r="A27" s="28"/>
      <c r="B27" s="15" t="s">
        <v>65</v>
      </c>
      <c r="C27" s="16">
        <v>275</v>
      </c>
      <c r="D27" s="16">
        <v>275</v>
      </c>
    </row>
    <row r="28" spans="1:4" ht="15.75" thickBot="1">
      <c r="A28" s="28" t="s">
        <v>66</v>
      </c>
      <c r="B28" s="15" t="s">
        <v>67</v>
      </c>
      <c r="C28" s="16">
        <v>7406</v>
      </c>
      <c r="D28" s="16">
        <v>7406</v>
      </c>
    </row>
    <row r="29" spans="1:4" ht="15.75" thickBot="1">
      <c r="A29" s="28" t="s">
        <v>68</v>
      </c>
      <c r="B29" s="15" t="s">
        <v>69</v>
      </c>
      <c r="C29" s="16"/>
      <c r="D29" s="16"/>
    </row>
    <row r="30" spans="1:4" ht="15.75" thickBot="1">
      <c r="A30" s="28" t="s">
        <v>70</v>
      </c>
      <c r="B30" s="15" t="s">
        <v>71</v>
      </c>
      <c r="C30" s="16">
        <f>-6138+'[4]D2'!D61</f>
        <v>-8342</v>
      </c>
      <c r="D30" s="16">
        <v>-6138</v>
      </c>
    </row>
    <row r="31" spans="1:4" ht="15.75" thickBot="1">
      <c r="A31" s="28"/>
      <c r="B31" s="15" t="s">
        <v>72</v>
      </c>
      <c r="C31" s="16"/>
      <c r="D31" s="16"/>
    </row>
    <row r="32" spans="1:4" ht="15.75" thickBot="1">
      <c r="A32" s="28"/>
      <c r="B32" s="15" t="s">
        <v>73</v>
      </c>
      <c r="C32" s="16">
        <f>+'[4]D2'!C61</f>
        <v>-451</v>
      </c>
      <c r="D32" s="16">
        <f>+'[4]D2'!D61</f>
        <v>-2204</v>
      </c>
    </row>
    <row r="33" spans="1:4" ht="15.75" thickBot="1">
      <c r="A33" s="28" t="s">
        <v>74</v>
      </c>
      <c r="B33" s="15" t="s">
        <v>75</v>
      </c>
      <c r="C33" s="16"/>
      <c r="D33" s="16"/>
    </row>
    <row r="34" spans="1:4" ht="15.75" thickBot="1">
      <c r="A34" s="28"/>
      <c r="B34" s="15" t="s">
        <v>76</v>
      </c>
      <c r="C34" s="16"/>
      <c r="D34" s="16"/>
    </row>
    <row r="35" spans="1:4" ht="15.75" thickBot="1">
      <c r="A35" s="28" t="s">
        <v>77</v>
      </c>
      <c r="B35" s="15" t="s">
        <v>78</v>
      </c>
      <c r="C35" s="16"/>
      <c r="D35" s="16"/>
    </row>
    <row r="36" spans="1:4" ht="15.75" thickBot="1">
      <c r="A36" s="28" t="s">
        <v>79</v>
      </c>
      <c r="B36" s="15" t="s">
        <v>80</v>
      </c>
      <c r="C36" s="16">
        <v>6883</v>
      </c>
      <c r="D36" s="16">
        <v>7712</v>
      </c>
    </row>
    <row r="37" spans="1:4" ht="15.75" thickBot="1">
      <c r="A37" s="27" t="s">
        <v>4</v>
      </c>
      <c r="B37" s="13" t="s">
        <v>81</v>
      </c>
      <c r="C37" s="14">
        <f>SUM(C38:C39,C44:C48)</f>
        <v>2570</v>
      </c>
      <c r="D37" s="14">
        <f>SUM(D38:D39,D44:D48)</f>
        <v>2570</v>
      </c>
    </row>
    <row r="38" spans="1:4" ht="15.75" thickBot="1">
      <c r="A38" s="28" t="s">
        <v>85</v>
      </c>
      <c r="B38" s="15" t="s">
        <v>82</v>
      </c>
      <c r="C38" s="16"/>
      <c r="D38" s="16"/>
    </row>
    <row r="39" spans="1:4" ht="15.75" thickBot="1">
      <c r="A39" s="28"/>
      <c r="B39" s="15" t="s">
        <v>87</v>
      </c>
      <c r="C39" s="16">
        <f>SUM(C40:C43)</f>
        <v>0</v>
      </c>
      <c r="D39" s="16">
        <f>SUM(D40:D43)</f>
        <v>0</v>
      </c>
    </row>
    <row r="40" spans="1:4" ht="15.75" thickBot="1">
      <c r="A40" s="28" t="s">
        <v>88</v>
      </c>
      <c r="B40" s="15" t="s">
        <v>89</v>
      </c>
      <c r="C40" s="16"/>
      <c r="D40" s="16"/>
    </row>
    <row r="41" spans="1:4" ht="15.75" thickBot="1">
      <c r="A41" s="28" t="s">
        <v>90</v>
      </c>
      <c r="B41" s="15" t="s">
        <v>91</v>
      </c>
      <c r="C41" s="16"/>
      <c r="D41" s="16"/>
    </row>
    <row r="42" spans="1:4" ht="15.75" thickBot="1">
      <c r="A42" s="28" t="s">
        <v>92</v>
      </c>
      <c r="B42" s="15" t="s">
        <v>93</v>
      </c>
      <c r="C42" s="16"/>
      <c r="D42" s="16"/>
    </row>
    <row r="43" spans="1:4" ht="26.25" thickBot="1">
      <c r="A43" s="28" t="s">
        <v>94</v>
      </c>
      <c r="B43" s="15" t="s">
        <v>95</v>
      </c>
      <c r="C43" s="16"/>
      <c r="D43" s="16"/>
    </row>
    <row r="44" spans="1:4" ht="15.75" thickBot="1">
      <c r="A44" s="28" t="s">
        <v>96</v>
      </c>
      <c r="B44" s="15" t="s">
        <v>97</v>
      </c>
      <c r="C44" s="16"/>
      <c r="D44" s="16"/>
    </row>
    <row r="45" spans="1:4" ht="15.75" thickBot="1">
      <c r="A45" s="28" t="s">
        <v>98</v>
      </c>
      <c r="B45" s="15" t="s">
        <v>99</v>
      </c>
      <c r="C45" s="16">
        <v>2570</v>
      </c>
      <c r="D45" s="16">
        <v>2570</v>
      </c>
    </row>
    <row r="46" spans="1:4" ht="15.75" thickBot="1">
      <c r="A46" s="28" t="s">
        <v>100</v>
      </c>
      <c r="B46" s="15" t="s">
        <v>101</v>
      </c>
      <c r="C46" s="16"/>
      <c r="D46" s="16"/>
    </row>
    <row r="47" spans="1:4" ht="15.75" thickBot="1">
      <c r="A47" s="28" t="s">
        <v>102</v>
      </c>
      <c r="B47" s="15" t="s">
        <v>103</v>
      </c>
      <c r="C47" s="16"/>
      <c r="D47" s="16"/>
    </row>
    <row r="48" spans="1:4" ht="15.75" thickBot="1">
      <c r="A48" s="28" t="s">
        <v>104</v>
      </c>
      <c r="B48" s="15" t="s">
        <v>105</v>
      </c>
      <c r="C48" s="16"/>
      <c r="D48" s="16"/>
    </row>
    <row r="49" spans="1:4" ht="15.75" thickBot="1">
      <c r="A49" s="27" t="s">
        <v>4</v>
      </c>
      <c r="B49" s="13" t="s">
        <v>106</v>
      </c>
      <c r="C49" s="14">
        <f>SUM(C50:C52,C57:C58,C61:C62)</f>
        <v>24133</v>
      </c>
      <c r="D49" s="14">
        <f>SUM(D50:D52,D57:D58,D61:D62)</f>
        <v>22909</v>
      </c>
    </row>
    <row r="50" spans="1:4" ht="15.75" thickBot="1">
      <c r="A50" s="28" t="s">
        <v>107</v>
      </c>
      <c r="B50" s="15" t="s">
        <v>108</v>
      </c>
      <c r="C50" s="16"/>
      <c r="D50" s="16"/>
    </row>
    <row r="51" spans="1:4" ht="15.75" thickBot="1">
      <c r="A51" s="28" t="s">
        <v>110</v>
      </c>
      <c r="B51" s="15" t="s">
        <v>109</v>
      </c>
      <c r="C51" s="16">
        <v>15035</v>
      </c>
      <c r="D51" s="16">
        <v>13054</v>
      </c>
    </row>
    <row r="52" spans="1:4" ht="15.75" thickBot="1">
      <c r="A52" s="28"/>
      <c r="B52" s="15" t="s">
        <v>111</v>
      </c>
      <c r="C52" s="16">
        <f>SUM(C53:C56)</f>
        <v>52</v>
      </c>
      <c r="D52" s="16">
        <f>SUM(D53:D56)</f>
        <v>49</v>
      </c>
    </row>
    <row r="53" spans="1:4" ht="15.75" thickBot="1">
      <c r="A53" s="28" t="s">
        <v>112</v>
      </c>
      <c r="B53" s="15" t="s">
        <v>89</v>
      </c>
      <c r="C53" s="16"/>
      <c r="D53" s="16"/>
    </row>
    <row r="54" spans="1:4" ht="15.75" thickBot="1">
      <c r="A54" s="28" t="s">
        <v>113</v>
      </c>
      <c r="B54" s="15" t="s">
        <v>91</v>
      </c>
      <c r="C54" s="16">
        <v>1</v>
      </c>
      <c r="D54" s="16"/>
    </row>
    <row r="55" spans="1:4" ht="15.75" thickBot="1">
      <c r="A55" s="28" t="s">
        <v>114</v>
      </c>
      <c r="B55" s="15" t="s">
        <v>93</v>
      </c>
      <c r="C55" s="16"/>
      <c r="D55" s="16"/>
    </row>
    <row r="56" spans="1:4" ht="51.75" thickBot="1">
      <c r="A56" s="28" t="s">
        <v>115</v>
      </c>
      <c r="B56" s="15" t="s">
        <v>116</v>
      </c>
      <c r="C56" s="16">
        <v>51</v>
      </c>
      <c r="D56" s="16">
        <v>49</v>
      </c>
    </row>
    <row r="57" spans="1:4" ht="26.25" thickBot="1">
      <c r="A57" s="28" t="s">
        <v>117</v>
      </c>
      <c r="B57" s="15" t="s">
        <v>118</v>
      </c>
      <c r="C57" s="16"/>
      <c r="D57" s="16"/>
    </row>
    <row r="58" spans="1:4" ht="15.75" thickBot="1">
      <c r="A58" s="28"/>
      <c r="B58" s="15" t="s">
        <v>119</v>
      </c>
      <c r="C58" s="16">
        <f>SUM(C59:C60)</f>
        <v>8907</v>
      </c>
      <c r="D58" s="16">
        <f>SUM(D59:D60)</f>
        <v>9442</v>
      </c>
    </row>
    <row r="59" spans="1:4" ht="15.75" thickBot="1">
      <c r="A59" s="28" t="s">
        <v>120</v>
      </c>
      <c r="B59" s="15" t="s">
        <v>121</v>
      </c>
      <c r="C59" s="16">
        <v>217</v>
      </c>
      <c r="D59" s="16">
        <v>641</v>
      </c>
    </row>
    <row r="60" spans="1:4" ht="15.75" thickBot="1">
      <c r="A60" s="28" t="s">
        <v>122</v>
      </c>
      <c r="B60" s="15" t="s">
        <v>123</v>
      </c>
      <c r="C60" s="16">
        <v>8690</v>
      </c>
      <c r="D60" s="16">
        <v>8801</v>
      </c>
    </row>
    <row r="61" spans="1:4" ht="15.75" thickBot="1">
      <c r="A61" s="28" t="s">
        <v>124</v>
      </c>
      <c r="B61" s="15" t="s">
        <v>125</v>
      </c>
      <c r="C61" s="16">
        <v>139</v>
      </c>
      <c r="D61" s="16">
        <v>364</v>
      </c>
    </row>
    <row r="62" spans="1:4" ht="15.75" thickBot="1">
      <c r="A62" s="28" t="s">
        <v>126</v>
      </c>
      <c r="B62" s="15" t="s">
        <v>127</v>
      </c>
      <c r="C62" s="16"/>
      <c r="D62" s="16"/>
    </row>
    <row r="63" spans="1:4" ht="15.75" thickBot="1">
      <c r="A63" s="17"/>
      <c r="B63" s="17" t="s">
        <v>128</v>
      </c>
      <c r="C63" s="18">
        <f>C24+C37+C49</f>
        <v>38816</v>
      </c>
      <c r="D63" s="18">
        <f>D24+D37+D49</f>
        <v>38872</v>
      </c>
    </row>
    <row r="64" spans="3:4" ht="15">
      <c r="C64" s="19"/>
      <c r="D64" s="19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39" thickBot="1">
      <c r="A2" s="12" t="s">
        <v>4</v>
      </c>
      <c r="B2" s="20" t="s">
        <v>5</v>
      </c>
      <c r="C2" s="12" t="s">
        <v>265</v>
      </c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78">
        <v>20102.106549999993</v>
      </c>
      <c r="D4" s="78">
        <v>21048.63102</v>
      </c>
    </row>
    <row r="5" spans="1:4" ht="34.5" thickBot="1">
      <c r="A5" s="15" t="s">
        <v>146</v>
      </c>
      <c r="B5" s="15" t="s">
        <v>10</v>
      </c>
      <c r="C5" s="79">
        <v>5862.437850000001</v>
      </c>
      <c r="D5" s="79">
        <v>6100.2551300000005</v>
      </c>
    </row>
    <row r="6" spans="1:4" ht="45.75" thickBot="1">
      <c r="A6" s="15" t="s">
        <v>147</v>
      </c>
      <c r="B6" s="15" t="s">
        <v>18</v>
      </c>
      <c r="C6" s="79">
        <v>13624.50498999999</v>
      </c>
      <c r="D6" s="79">
        <v>14355.152219999996</v>
      </c>
    </row>
    <row r="7" spans="1:4" ht="15.75" thickBot="1">
      <c r="A7" s="15" t="s">
        <v>148</v>
      </c>
      <c r="B7" s="15" t="s">
        <v>23</v>
      </c>
      <c r="C7" s="79">
        <v>0</v>
      </c>
      <c r="D7" s="79">
        <v>0</v>
      </c>
    </row>
    <row r="8" spans="1:4" ht="29.25" customHeight="1" thickBot="1">
      <c r="A8" s="15" t="s">
        <v>27</v>
      </c>
      <c r="B8" s="15" t="s">
        <v>28</v>
      </c>
      <c r="C8" s="79">
        <v>4</v>
      </c>
      <c r="D8" s="79">
        <v>4</v>
      </c>
    </row>
    <row r="9" spans="1:4" ht="35.25" customHeight="1" thickBot="1">
      <c r="A9" s="15" t="s">
        <v>29</v>
      </c>
      <c r="B9" s="15" t="s">
        <v>30</v>
      </c>
      <c r="C9" s="79">
        <v>0</v>
      </c>
      <c r="D9" s="79">
        <v>0</v>
      </c>
    </row>
    <row r="10" spans="1:4" ht="15.75" thickBot="1">
      <c r="A10" s="15"/>
      <c r="B10" s="15" t="s">
        <v>31</v>
      </c>
      <c r="C10" s="79">
        <v>611.1637099999999</v>
      </c>
      <c r="D10" s="79">
        <v>589.2236700000001</v>
      </c>
    </row>
    <row r="11" spans="1:4" ht="15.75" thickBot="1">
      <c r="A11" s="15" t="s">
        <v>32</v>
      </c>
      <c r="B11" s="15" t="s">
        <v>33</v>
      </c>
      <c r="C11" s="79">
        <v>0</v>
      </c>
      <c r="D11" s="79">
        <v>0</v>
      </c>
    </row>
    <row r="12" spans="1:4" ht="15.75" thickBot="1">
      <c r="A12" s="13" t="s">
        <v>4</v>
      </c>
      <c r="B12" s="13" t="s">
        <v>34</v>
      </c>
      <c r="C12" s="78">
        <v>11636.829800000001</v>
      </c>
      <c r="D12" s="78">
        <v>8871.31919</v>
      </c>
    </row>
    <row r="13" spans="1:4" ht="23.25" thickBot="1">
      <c r="A13" s="15" t="s">
        <v>149</v>
      </c>
      <c r="B13" s="15" t="s">
        <v>35</v>
      </c>
      <c r="C13" s="79">
        <v>0</v>
      </c>
      <c r="D13" s="79">
        <v>0</v>
      </c>
    </row>
    <row r="14" spans="1:4" ht="15.75" thickBot="1">
      <c r="A14" s="15" t="s">
        <v>45</v>
      </c>
      <c r="B14" s="15" t="s">
        <v>44</v>
      </c>
      <c r="C14" s="79">
        <v>529.26596</v>
      </c>
      <c r="D14" s="79">
        <v>537.00419</v>
      </c>
    </row>
    <row r="15" spans="1:4" ht="15.75" thickBot="1">
      <c r="A15" s="15"/>
      <c r="B15" s="15" t="s">
        <v>47</v>
      </c>
      <c r="C15" s="79">
        <v>4473.8283200000005</v>
      </c>
      <c r="D15" s="79">
        <v>3083.38451</v>
      </c>
    </row>
    <row r="16" spans="1:4" ht="24" customHeight="1" thickBot="1">
      <c r="A16" s="15" t="s">
        <v>48</v>
      </c>
      <c r="B16" s="15" t="s">
        <v>49</v>
      </c>
      <c r="C16" s="79">
        <v>4473.8283200000005</v>
      </c>
      <c r="D16" s="79">
        <v>2990.8898799999997</v>
      </c>
    </row>
    <row r="17" spans="1:4" ht="15.75" thickBot="1">
      <c r="A17" s="15"/>
      <c r="B17" s="15" t="s">
        <v>50</v>
      </c>
      <c r="C17" s="79">
        <v>0</v>
      </c>
      <c r="D17" s="79">
        <v>0</v>
      </c>
    </row>
    <row r="18" spans="1:4" ht="15.75" thickBot="1">
      <c r="A18" s="15" t="s">
        <v>51</v>
      </c>
      <c r="B18" s="15" t="s">
        <v>52</v>
      </c>
      <c r="C18" s="79">
        <v>0</v>
      </c>
      <c r="D18" s="79">
        <v>92.49463</v>
      </c>
    </row>
    <row r="19" spans="1:4" ht="46.5" customHeight="1" thickBot="1">
      <c r="A19" s="15" t="s">
        <v>53</v>
      </c>
      <c r="B19" s="15" t="s">
        <v>54</v>
      </c>
      <c r="C19" s="79">
        <v>0</v>
      </c>
      <c r="D19" s="79">
        <v>0</v>
      </c>
    </row>
    <row r="20" spans="1:4" ht="52.5" customHeight="1" thickBot="1">
      <c r="A20" s="15" t="s">
        <v>55</v>
      </c>
      <c r="B20" s="15" t="s">
        <v>56</v>
      </c>
      <c r="C20" s="79">
        <v>0</v>
      </c>
      <c r="D20" s="79">
        <v>0</v>
      </c>
    </row>
    <row r="21" spans="1:4" ht="15.75" thickBot="1">
      <c r="A21" s="15" t="s">
        <v>57</v>
      </c>
      <c r="B21" s="15" t="s">
        <v>58</v>
      </c>
      <c r="C21" s="79">
        <v>0</v>
      </c>
      <c r="D21" s="79">
        <v>0</v>
      </c>
    </row>
    <row r="22" spans="1:4" ht="15.75" thickBot="1">
      <c r="A22" s="15"/>
      <c r="B22" s="15" t="s">
        <v>59</v>
      </c>
      <c r="C22" s="79">
        <v>6633.73552</v>
      </c>
      <c r="D22" s="79">
        <v>5250.93049</v>
      </c>
    </row>
    <row r="23" spans="1:4" ht="25.5" customHeight="1" thickBot="1">
      <c r="A23" s="17"/>
      <c r="B23" s="17" t="s">
        <v>60</v>
      </c>
      <c r="C23" s="80">
        <v>31738.936349999993</v>
      </c>
      <c r="D23" s="80">
        <v>29919.950210000003</v>
      </c>
    </row>
    <row r="24" spans="1:4" ht="15.75" thickBot="1">
      <c r="A24" s="13" t="s">
        <v>4</v>
      </c>
      <c r="B24" s="13" t="s">
        <v>61</v>
      </c>
      <c r="C24" s="78">
        <v>20166.18312</v>
      </c>
      <c r="D24" s="78">
        <v>19613.33335</v>
      </c>
    </row>
    <row r="25" spans="1:4" ht="15.75" thickBot="1">
      <c r="A25" s="15"/>
      <c r="B25" s="15" t="s">
        <v>62</v>
      </c>
      <c r="C25" s="79">
        <v>19844.54576</v>
      </c>
      <c r="D25" s="79">
        <v>19278.332970000003</v>
      </c>
    </row>
    <row r="26" spans="1:4" ht="15.75" thickBot="1">
      <c r="A26" s="15" t="s">
        <v>63</v>
      </c>
      <c r="B26" s="15" t="s">
        <v>64</v>
      </c>
      <c r="C26" s="79">
        <v>4753.027099999999</v>
      </c>
      <c r="D26" s="79">
        <v>4753.027099999999</v>
      </c>
    </row>
    <row r="27" spans="1:4" ht="15.75" thickBot="1">
      <c r="A27" s="15"/>
      <c r="B27" s="15" t="s">
        <v>65</v>
      </c>
      <c r="C27" s="79">
        <v>0</v>
      </c>
      <c r="D27" s="79">
        <v>0</v>
      </c>
    </row>
    <row r="28" spans="1:4" ht="15.75" thickBot="1">
      <c r="A28" s="15" t="s">
        <v>66</v>
      </c>
      <c r="B28" s="15" t="s">
        <v>67</v>
      </c>
      <c r="C28" s="79">
        <v>14566.702670000002</v>
      </c>
      <c r="D28" s="79">
        <v>14566.702670000002</v>
      </c>
    </row>
    <row r="29" spans="1:4" ht="15.75" thickBot="1">
      <c r="A29" s="15" t="s">
        <v>68</v>
      </c>
      <c r="B29" s="15" t="s">
        <v>69</v>
      </c>
      <c r="C29" s="79">
        <v>0</v>
      </c>
      <c r="D29" s="79">
        <v>0</v>
      </c>
    </row>
    <row r="30" spans="1:4" ht="15.75" thickBot="1">
      <c r="A30" s="15" t="s">
        <v>70</v>
      </c>
      <c r="B30" s="15" t="s">
        <v>71</v>
      </c>
      <c r="C30" s="79">
        <v>-41.396799999999814</v>
      </c>
      <c r="D30" s="79">
        <v>0</v>
      </c>
    </row>
    <row r="31" spans="1:4" ht="15.75" thickBot="1">
      <c r="A31" s="15"/>
      <c r="B31" s="15" t="s">
        <v>72</v>
      </c>
      <c r="C31" s="79">
        <v>0</v>
      </c>
      <c r="D31" s="79">
        <v>0</v>
      </c>
    </row>
    <row r="32" spans="1:4" ht="15.75" thickBot="1">
      <c r="A32" s="15"/>
      <c r="B32" s="15" t="s">
        <v>73</v>
      </c>
      <c r="C32" s="79">
        <v>566.2127900000003</v>
      </c>
      <c r="D32" s="79">
        <v>-41.3968000000003</v>
      </c>
    </row>
    <row r="33" spans="1:4" ht="15.75" thickBot="1">
      <c r="A33" s="15" t="s">
        <v>74</v>
      </c>
      <c r="B33" s="15" t="s">
        <v>75</v>
      </c>
      <c r="C33" s="79">
        <v>0</v>
      </c>
      <c r="D33" s="79">
        <v>0</v>
      </c>
    </row>
    <row r="34" spans="1:4" ht="15.75" thickBot="1">
      <c r="A34" s="15"/>
      <c r="B34" s="15" t="s">
        <v>76</v>
      </c>
      <c r="C34" s="79">
        <v>0</v>
      </c>
      <c r="D34" s="79">
        <v>0</v>
      </c>
    </row>
    <row r="35" spans="1:4" ht="15.75" thickBot="1">
      <c r="A35" s="15" t="s">
        <v>77</v>
      </c>
      <c r="B35" s="15" t="s">
        <v>78</v>
      </c>
      <c r="C35" s="79">
        <v>0</v>
      </c>
      <c r="D35" s="79">
        <v>0</v>
      </c>
    </row>
    <row r="36" spans="1:4" ht="15.75" thickBot="1">
      <c r="A36" s="15" t="s">
        <v>79</v>
      </c>
      <c r="B36" s="15" t="s">
        <v>80</v>
      </c>
      <c r="C36" s="79">
        <v>321.63736</v>
      </c>
      <c r="D36" s="79">
        <v>335.00038</v>
      </c>
    </row>
    <row r="37" spans="1:4" ht="15.75" thickBot="1">
      <c r="A37" s="13" t="s">
        <v>4</v>
      </c>
      <c r="B37" s="13" t="s">
        <v>81</v>
      </c>
      <c r="C37" s="78">
        <v>9867.08727</v>
      </c>
      <c r="D37" s="78">
        <v>9727.56201</v>
      </c>
    </row>
    <row r="38" spans="1:4" ht="15.75" thickBot="1">
      <c r="A38" s="15" t="s">
        <v>85</v>
      </c>
      <c r="B38" s="15" t="s">
        <v>82</v>
      </c>
      <c r="C38" s="79">
        <v>9759.87476</v>
      </c>
      <c r="D38" s="79">
        <v>9615.89552</v>
      </c>
    </row>
    <row r="39" spans="1:4" ht="15.75" thickBot="1">
      <c r="A39" s="15"/>
      <c r="B39" s="15" t="s">
        <v>87</v>
      </c>
      <c r="C39" s="79">
        <v>0</v>
      </c>
      <c r="D39" s="79">
        <v>0</v>
      </c>
    </row>
    <row r="40" spans="1:4" ht="15.75" thickBot="1">
      <c r="A40" s="15" t="s">
        <v>88</v>
      </c>
      <c r="B40" s="15" t="s">
        <v>89</v>
      </c>
      <c r="C40" s="79">
        <v>0</v>
      </c>
      <c r="D40" s="79">
        <v>0</v>
      </c>
    </row>
    <row r="41" spans="1:4" ht="15.75" thickBot="1">
      <c r="A41" s="15" t="s">
        <v>90</v>
      </c>
      <c r="B41" s="15" t="s">
        <v>91</v>
      </c>
      <c r="C41" s="79">
        <v>0</v>
      </c>
      <c r="D41" s="79">
        <v>0</v>
      </c>
    </row>
    <row r="42" spans="1:4" ht="15.75" thickBot="1">
      <c r="A42" s="15" t="s">
        <v>92</v>
      </c>
      <c r="B42" s="15" t="s">
        <v>93</v>
      </c>
      <c r="C42" s="79">
        <v>0</v>
      </c>
      <c r="D42" s="79">
        <v>0</v>
      </c>
    </row>
    <row r="43" spans="1:4" ht="18" customHeight="1" thickBot="1">
      <c r="A43" s="15" t="s">
        <v>94</v>
      </c>
      <c r="B43" s="15" t="s">
        <v>95</v>
      </c>
      <c r="C43" s="79">
        <v>0</v>
      </c>
      <c r="D43" s="79">
        <v>0</v>
      </c>
    </row>
    <row r="44" spans="1:4" ht="15.75" thickBot="1">
      <c r="A44" s="15" t="s">
        <v>96</v>
      </c>
      <c r="B44" s="15" t="s">
        <v>97</v>
      </c>
      <c r="C44" s="79">
        <v>0</v>
      </c>
      <c r="D44" s="79">
        <v>0</v>
      </c>
    </row>
    <row r="45" spans="1:4" ht="15.75" thickBot="1">
      <c r="A45" s="15" t="s">
        <v>98</v>
      </c>
      <c r="B45" s="15" t="s">
        <v>99</v>
      </c>
      <c r="C45" s="79">
        <v>107.21251</v>
      </c>
      <c r="D45" s="79">
        <v>111.66649000000001</v>
      </c>
    </row>
    <row r="46" spans="1:4" ht="15.75" thickBot="1">
      <c r="A46" s="15" t="s">
        <v>100</v>
      </c>
      <c r="B46" s="15" t="s">
        <v>101</v>
      </c>
      <c r="C46" s="79">
        <v>0</v>
      </c>
      <c r="D46" s="79">
        <v>0</v>
      </c>
    </row>
    <row r="47" spans="1:4" ht="15.75" thickBot="1">
      <c r="A47" s="15" t="s">
        <v>102</v>
      </c>
      <c r="B47" s="15" t="s">
        <v>103</v>
      </c>
      <c r="C47" s="79">
        <v>0</v>
      </c>
      <c r="D47" s="79">
        <v>0</v>
      </c>
    </row>
    <row r="48" spans="1:4" ht="15.75" thickBot="1">
      <c r="A48" s="15" t="s">
        <v>104</v>
      </c>
      <c r="B48" s="15" t="s">
        <v>105</v>
      </c>
      <c r="C48" s="79">
        <v>0</v>
      </c>
      <c r="D48" s="79">
        <v>0</v>
      </c>
    </row>
    <row r="49" spans="1:4" ht="15.75" thickBot="1">
      <c r="A49" s="13" t="s">
        <v>4</v>
      </c>
      <c r="B49" s="13" t="s">
        <v>106</v>
      </c>
      <c r="C49" s="78">
        <v>1705.66596</v>
      </c>
      <c r="D49" s="78">
        <v>579.05485</v>
      </c>
    </row>
    <row r="50" spans="1:4" ht="15.75" thickBot="1">
      <c r="A50" s="15" t="s">
        <v>107</v>
      </c>
      <c r="B50" s="15" t="s">
        <v>108</v>
      </c>
      <c r="C50" s="79">
        <v>0</v>
      </c>
      <c r="D50" s="79">
        <v>0</v>
      </c>
    </row>
    <row r="51" spans="1:4" ht="15.75" thickBot="1">
      <c r="A51" s="15" t="s">
        <v>110</v>
      </c>
      <c r="B51" s="15" t="s">
        <v>109</v>
      </c>
      <c r="C51" s="79">
        <v>41.24</v>
      </c>
      <c r="D51" s="79">
        <v>41.24</v>
      </c>
    </row>
    <row r="52" spans="1:4" ht="15.75" thickBot="1">
      <c r="A52" s="15"/>
      <c r="B52" s="15" t="s">
        <v>111</v>
      </c>
      <c r="C52" s="79">
        <v>0.629</v>
      </c>
      <c r="D52" s="79">
        <v>0.629</v>
      </c>
    </row>
    <row r="53" spans="1:4" ht="15.75" thickBot="1">
      <c r="A53" s="15" t="s">
        <v>112</v>
      </c>
      <c r="B53" s="15" t="s">
        <v>89</v>
      </c>
      <c r="C53" s="79">
        <v>0</v>
      </c>
      <c r="D53" s="79">
        <v>0</v>
      </c>
    </row>
    <row r="54" spans="1:4" ht="15.75" thickBot="1">
      <c r="A54" s="15" t="s">
        <v>113</v>
      </c>
      <c r="B54" s="15" t="s">
        <v>91</v>
      </c>
      <c r="C54" s="79">
        <v>0</v>
      </c>
      <c r="D54" s="79">
        <v>0</v>
      </c>
    </row>
    <row r="55" spans="1:4" ht="15.75" thickBot="1">
      <c r="A55" s="15" t="s">
        <v>114</v>
      </c>
      <c r="B55" s="15" t="s">
        <v>93</v>
      </c>
      <c r="C55" s="79">
        <v>0</v>
      </c>
      <c r="D55" s="79">
        <v>0</v>
      </c>
    </row>
    <row r="56" spans="1:4" ht="42" customHeight="1" thickBot="1">
      <c r="A56" s="15" t="s">
        <v>115</v>
      </c>
      <c r="B56" s="15" t="s">
        <v>116</v>
      </c>
      <c r="C56" s="79">
        <v>0.629</v>
      </c>
      <c r="D56" s="79">
        <v>0.629</v>
      </c>
    </row>
    <row r="57" spans="1:4" ht="31.5" customHeight="1" thickBot="1">
      <c r="A57" s="15" t="s">
        <v>117</v>
      </c>
      <c r="B57" s="15" t="s">
        <v>118</v>
      </c>
      <c r="C57" s="79">
        <v>256.644</v>
      </c>
      <c r="D57" s="79">
        <v>45.96638</v>
      </c>
    </row>
    <row r="58" spans="1:4" ht="15.75" thickBot="1">
      <c r="A58" s="15"/>
      <c r="B58" s="15" t="s">
        <v>119</v>
      </c>
      <c r="C58" s="79">
        <v>1407.15296</v>
      </c>
      <c r="D58" s="79">
        <v>491.21946999999994</v>
      </c>
    </row>
    <row r="59" spans="1:4" ht="15.75" thickBot="1">
      <c r="A59" s="15" t="s">
        <v>120</v>
      </c>
      <c r="B59" s="15" t="s">
        <v>121</v>
      </c>
      <c r="C59" s="79">
        <v>679.43442</v>
      </c>
      <c r="D59" s="79">
        <v>213.34366999999997</v>
      </c>
    </row>
    <row r="60" spans="1:4" ht="15.75" thickBot="1">
      <c r="A60" s="15" t="s">
        <v>122</v>
      </c>
      <c r="B60" s="15" t="s">
        <v>123</v>
      </c>
      <c r="C60" s="79">
        <v>727.7185400000001</v>
      </c>
      <c r="D60" s="79">
        <v>277.87579999999997</v>
      </c>
    </row>
    <row r="61" spans="1:4" ht="15.75" thickBot="1">
      <c r="A61" s="15" t="s">
        <v>124</v>
      </c>
      <c r="B61" s="15" t="s">
        <v>125</v>
      </c>
      <c r="C61" s="79">
        <v>0</v>
      </c>
      <c r="D61" s="79">
        <v>0</v>
      </c>
    </row>
    <row r="62" spans="1:4" ht="15.75" thickBot="1">
      <c r="A62" s="15" t="s">
        <v>126</v>
      </c>
      <c r="B62" s="15" t="s">
        <v>127</v>
      </c>
      <c r="C62" s="79">
        <v>0</v>
      </c>
      <c r="D62" s="79">
        <v>0</v>
      </c>
    </row>
    <row r="63" spans="1:4" ht="23.25" customHeight="1" thickBot="1">
      <c r="A63" s="17"/>
      <c r="B63" s="17" t="s">
        <v>128</v>
      </c>
      <c r="C63" s="80">
        <v>31738.93635</v>
      </c>
      <c r="D63" s="80">
        <v>29919.950210000003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:D63"/>
    </sheetView>
  </sheetViews>
  <sheetFormatPr defaultColWidth="11.421875" defaultRowHeight="15"/>
  <cols>
    <col min="1" max="1" width="49.00390625" style="0" customWidth="1"/>
    <col min="2" max="2" width="68.8515625" style="0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14">
        <f>SUM(C5:C11)</f>
        <v>944.47981</v>
      </c>
      <c r="D4" s="14">
        <f>SUM(D5:D11)</f>
        <v>1021.97231</v>
      </c>
    </row>
    <row r="5" spans="1:4" ht="34.5" thickBot="1">
      <c r="A5" s="15" t="s">
        <v>146</v>
      </c>
      <c r="B5" s="15" t="s">
        <v>10</v>
      </c>
      <c r="C5" s="16">
        <f>28864.14/1000</f>
        <v>28.86414</v>
      </c>
      <c r="D5" s="16">
        <f>39986.37/1000</f>
        <v>39.98637</v>
      </c>
    </row>
    <row r="6" spans="1:4" ht="45.75" thickBot="1">
      <c r="A6" s="15" t="s">
        <v>147</v>
      </c>
      <c r="B6" s="15" t="s">
        <v>18</v>
      </c>
      <c r="C6" s="16">
        <f>802277.07/1000</f>
        <v>802.27707</v>
      </c>
      <c r="D6" s="16">
        <f>871676.48/1000</f>
        <v>871.67648</v>
      </c>
    </row>
    <row r="7" spans="1:4" ht="15.75" thickBot="1">
      <c r="A7" s="15" t="s">
        <v>148</v>
      </c>
      <c r="B7" s="15" t="s">
        <v>23</v>
      </c>
      <c r="C7" s="16">
        <v>0</v>
      </c>
      <c r="D7" s="16">
        <v>0</v>
      </c>
    </row>
    <row r="8" spans="1:4" ht="29.25" customHeight="1" thickBot="1">
      <c r="A8" s="15" t="s">
        <v>27</v>
      </c>
      <c r="B8" s="15" t="s">
        <v>28</v>
      </c>
      <c r="C8" s="16">
        <v>0</v>
      </c>
      <c r="D8" s="16">
        <v>0</v>
      </c>
    </row>
    <row r="9" spans="1:4" ht="35.25" customHeight="1" thickBot="1">
      <c r="A9" s="15" t="s">
        <v>29</v>
      </c>
      <c r="B9" s="15" t="s">
        <v>30</v>
      </c>
      <c r="C9" s="16">
        <f>70847.74/1000</f>
        <v>70.84774</v>
      </c>
      <c r="D9" s="16">
        <f>64140.38/1000</f>
        <v>64.14038</v>
      </c>
    </row>
    <row r="10" spans="1:4" ht="15.75" thickBot="1">
      <c r="A10" s="15"/>
      <c r="B10" s="15" t="s">
        <v>31</v>
      </c>
      <c r="C10" s="16">
        <f>42490.86/1000</f>
        <v>42.49086</v>
      </c>
      <c r="D10" s="16">
        <f>46169.08/1000</f>
        <v>46.16908</v>
      </c>
    </row>
    <row r="11" spans="1:4" ht="15.75" thickBot="1">
      <c r="A11" s="15" t="s">
        <v>32</v>
      </c>
      <c r="B11" s="15" t="s">
        <v>33</v>
      </c>
      <c r="C11" s="16">
        <v>0</v>
      </c>
      <c r="D11" s="16">
        <v>0</v>
      </c>
    </row>
    <row r="12" spans="1:4" ht="15.75" thickBot="1">
      <c r="A12" s="13" t="s">
        <v>4</v>
      </c>
      <c r="B12" s="13" t="s">
        <v>34</v>
      </c>
      <c r="C12" s="14">
        <f>SUM(C13:C15,C19:C22)</f>
        <v>8287.66446</v>
      </c>
      <c r="D12" s="14">
        <f>SUM(D13:D15,D19:D22)</f>
        <v>9946.449390000002</v>
      </c>
    </row>
    <row r="13" spans="1:4" ht="23.25" thickBot="1">
      <c r="A13" s="15" t="s">
        <v>149</v>
      </c>
      <c r="B13" s="15" t="s">
        <v>35</v>
      </c>
      <c r="C13" s="16">
        <v>0</v>
      </c>
      <c r="D13" s="16">
        <v>0</v>
      </c>
    </row>
    <row r="14" spans="1:4" ht="15.75" thickBot="1">
      <c r="A14" s="15" t="s">
        <v>45</v>
      </c>
      <c r="B14" s="15" t="s">
        <v>44</v>
      </c>
      <c r="C14" s="16">
        <f>267816.47/1000</f>
        <v>267.81647</v>
      </c>
      <c r="D14" s="16">
        <f>349688.73/1000</f>
        <v>349.68872999999996</v>
      </c>
    </row>
    <row r="15" spans="1:4" ht="15.75" thickBot="1">
      <c r="A15" s="15"/>
      <c r="B15" s="15" t="s">
        <v>47</v>
      </c>
      <c r="C15" s="16">
        <f>SUM(C16:C18)</f>
        <v>6287.00189</v>
      </c>
      <c r="D15" s="16">
        <f>SUM(D16:D18)</f>
        <v>7930.50638</v>
      </c>
    </row>
    <row r="16" spans="1:5" ht="24" customHeight="1" thickBot="1">
      <c r="A16" s="15" t="s">
        <v>48</v>
      </c>
      <c r="B16" s="15" t="s">
        <v>49</v>
      </c>
      <c r="C16" s="16">
        <f>(2177.55+6278465.89)/1000</f>
        <v>6280.64344</v>
      </c>
      <c r="D16" s="16">
        <f>7918685.89/1000</f>
        <v>7918.68589</v>
      </c>
      <c r="E16" s="19"/>
    </row>
    <row r="17" spans="1:4" ht="15.75" thickBot="1">
      <c r="A17" s="15"/>
      <c r="B17" s="15" t="s">
        <v>50</v>
      </c>
      <c r="C17" s="16">
        <v>0</v>
      </c>
      <c r="D17" s="16">
        <v>0</v>
      </c>
    </row>
    <row r="18" spans="1:4" ht="15.75" thickBot="1">
      <c r="A18" s="15" t="s">
        <v>51</v>
      </c>
      <c r="B18" s="15" t="s">
        <v>52</v>
      </c>
      <c r="C18" s="16">
        <f>6358.45/1000</f>
        <v>6.3584499999999995</v>
      </c>
      <c r="D18" s="16">
        <f>11820.49/1000</f>
        <v>11.82049</v>
      </c>
    </row>
    <row r="19" spans="1:5" ht="46.5" customHeight="1" thickBot="1">
      <c r="A19" s="15" t="s">
        <v>53</v>
      </c>
      <c r="B19" s="15" t="s">
        <v>54</v>
      </c>
      <c r="C19" s="16">
        <f>17442.4/1000</f>
        <v>17.442400000000003</v>
      </c>
      <c r="D19" s="16">
        <v>0</v>
      </c>
      <c r="E19" s="19"/>
    </row>
    <row r="20" spans="1:4" ht="52.5" customHeight="1" thickBot="1">
      <c r="A20" s="15" t="s">
        <v>55</v>
      </c>
      <c r="B20" s="15" t="s">
        <v>56</v>
      </c>
      <c r="C20" s="16">
        <f>3078.85/1000</f>
        <v>3.07885</v>
      </c>
      <c r="D20" s="16">
        <f>3029.85/1000</f>
        <v>3.0298499999999997</v>
      </c>
    </row>
    <row r="21" spans="1:4" ht="15.75" thickBot="1">
      <c r="A21" s="15" t="s">
        <v>57</v>
      </c>
      <c r="B21" s="15" t="s">
        <v>58</v>
      </c>
      <c r="C21" s="16">
        <v>0</v>
      </c>
      <c r="D21" s="16">
        <v>0</v>
      </c>
    </row>
    <row r="22" spans="1:4" ht="15.75" thickBot="1">
      <c r="A22" s="15"/>
      <c r="B22" s="15" t="s">
        <v>59</v>
      </c>
      <c r="C22" s="16">
        <f>1712324.85/1000</f>
        <v>1712.3248500000002</v>
      </c>
      <c r="D22" s="16">
        <f>1663224.43/1000</f>
        <v>1663.22443</v>
      </c>
    </row>
    <row r="23" spans="1:4" ht="25.5" customHeight="1" thickBot="1">
      <c r="A23" s="17"/>
      <c r="B23" s="17" t="s">
        <v>60</v>
      </c>
      <c r="C23" s="18">
        <f>C4+C12</f>
        <v>9232.14427</v>
      </c>
      <c r="D23" s="18">
        <f>D4+D12</f>
        <v>10968.4217</v>
      </c>
    </row>
    <row r="24" spans="1:4" ht="15.75" thickBot="1">
      <c r="A24" s="13" t="s">
        <v>4</v>
      </c>
      <c r="B24" s="13" t="s">
        <v>61</v>
      </c>
      <c r="C24" s="14">
        <f>C25+C35+C36</f>
        <v>4796.802639999994</v>
      </c>
      <c r="D24" s="14">
        <f>D25+D35+D36</f>
        <v>4842.139189999996</v>
      </c>
    </row>
    <row r="25" spans="1:4" ht="15.75" thickBot="1">
      <c r="A25" s="15"/>
      <c r="B25" s="15" t="s">
        <v>62</v>
      </c>
      <c r="C25" s="16">
        <f>SUM(C26:C34)</f>
        <v>4796.802639999994</v>
      </c>
      <c r="D25" s="16">
        <f>SUM(D26:D34)</f>
        <v>4842.139189999996</v>
      </c>
    </row>
    <row r="26" spans="1:4" ht="15.75" thickBot="1">
      <c r="A26" s="15" t="s">
        <v>63</v>
      </c>
      <c r="B26" s="15" t="s">
        <v>64</v>
      </c>
      <c r="C26" s="16">
        <f>1188156.84/1000</f>
        <v>1188.15684</v>
      </c>
      <c r="D26" s="16">
        <v>1188.15684</v>
      </c>
    </row>
    <row r="27" spans="1:5" ht="15.75" thickBot="1">
      <c r="A27" s="15"/>
      <c r="B27" s="15" t="s">
        <v>65</v>
      </c>
      <c r="C27" s="16">
        <f>164863.4/1000</f>
        <v>164.86339999999998</v>
      </c>
      <c r="D27" s="16">
        <v>164.86339999999998</v>
      </c>
      <c r="E27" s="19"/>
    </row>
    <row r="28" spans="1:4" ht="15.75" thickBot="1">
      <c r="A28" s="15" t="s">
        <v>66</v>
      </c>
      <c r="B28" s="15" t="s">
        <v>67</v>
      </c>
      <c r="C28" s="16">
        <f>3041657.55/1000</f>
        <v>3041.65755</v>
      </c>
      <c r="D28" s="16">
        <f>3041657.55/1000</f>
        <v>3041.65755</v>
      </c>
    </row>
    <row r="29" spans="1:4" ht="15.75" thickBot="1">
      <c r="A29" s="15" t="s">
        <v>68</v>
      </c>
      <c r="B29" s="15" t="s">
        <v>69</v>
      </c>
      <c r="C29" s="16">
        <v>0</v>
      </c>
      <c r="D29" s="16">
        <v>0</v>
      </c>
    </row>
    <row r="30" spans="1:4" ht="15.75" thickBot="1">
      <c r="A30" s="15" t="s">
        <v>70</v>
      </c>
      <c r="B30" s="15" t="s">
        <v>71</v>
      </c>
      <c r="C30" s="16">
        <f>'[5]D2'!D61</f>
        <v>447.46139999999696</v>
      </c>
      <c r="D30" s="16">
        <v>0</v>
      </c>
    </row>
    <row r="31" spans="1:4" ht="15.75" thickBot="1">
      <c r="A31" s="15"/>
      <c r="B31" s="15" t="s">
        <v>72</v>
      </c>
      <c r="C31" s="16">
        <v>0</v>
      </c>
      <c r="D31" s="16">
        <v>0</v>
      </c>
    </row>
    <row r="32" spans="1:4" ht="15.75" thickBot="1">
      <c r="A32" s="15"/>
      <c r="B32" s="15" t="s">
        <v>73</v>
      </c>
      <c r="C32" s="16">
        <f>'[5]D2'!C61</f>
        <v>-45.336550000001665</v>
      </c>
      <c r="D32" s="16">
        <f>'[5]D2'!D61</f>
        <v>447.46139999999696</v>
      </c>
    </row>
    <row r="33" spans="1:4" ht="15.75" thickBot="1">
      <c r="A33" s="15" t="s">
        <v>74</v>
      </c>
      <c r="B33" s="15" t="s">
        <v>75</v>
      </c>
      <c r="C33" s="16">
        <v>0</v>
      </c>
      <c r="D33" s="16">
        <v>0</v>
      </c>
    </row>
    <row r="34" spans="1:4" ht="15.75" thickBot="1">
      <c r="A34" s="15"/>
      <c r="B34" s="15" t="s">
        <v>76</v>
      </c>
      <c r="C34" s="16">
        <v>0</v>
      </c>
      <c r="D34" s="16">
        <v>0</v>
      </c>
    </row>
    <row r="35" spans="1:4" ht="15.75" thickBot="1">
      <c r="A35" s="15" t="s">
        <v>77</v>
      </c>
      <c r="B35" s="15" t="s">
        <v>78</v>
      </c>
      <c r="C35" s="16">
        <v>0</v>
      </c>
      <c r="D35" s="16">
        <v>0</v>
      </c>
    </row>
    <row r="36" spans="1:4" ht="15.75" thickBot="1">
      <c r="A36" s="15" t="s">
        <v>79</v>
      </c>
      <c r="B36" s="15" t="s">
        <v>80</v>
      </c>
      <c r="C36" s="16">
        <v>0</v>
      </c>
      <c r="D36" s="16">
        <v>0</v>
      </c>
    </row>
    <row r="37" spans="1:4" ht="15.75" thickBot="1">
      <c r="A37" s="13" t="s">
        <v>4</v>
      </c>
      <c r="B37" s="13" t="s">
        <v>81</v>
      </c>
      <c r="C37" s="14">
        <f>SUM(C38:C39,C44:C48)</f>
        <v>374.25969</v>
      </c>
      <c r="D37" s="14">
        <f>SUM(D38:D39,D44:D48)</f>
        <v>344.39896999999996</v>
      </c>
    </row>
    <row r="38" spans="1:5" ht="15.75" thickBot="1">
      <c r="A38" s="15" t="s">
        <v>85</v>
      </c>
      <c r="B38" s="15" t="s">
        <v>82</v>
      </c>
      <c r="C38" s="16">
        <f>374259.69/1000</f>
        <v>374.25969</v>
      </c>
      <c r="D38" s="16">
        <f>344398.97/1000</f>
        <v>344.39896999999996</v>
      </c>
      <c r="E38" s="19"/>
    </row>
    <row r="39" spans="1:4" ht="15.75" thickBot="1">
      <c r="A39" s="15"/>
      <c r="B39" s="15" t="s">
        <v>87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88</v>
      </c>
      <c r="B40" s="15" t="s">
        <v>89</v>
      </c>
      <c r="C40" s="16">
        <v>0</v>
      </c>
      <c r="D40" s="16">
        <v>0</v>
      </c>
    </row>
    <row r="41" spans="1:4" ht="15.75" thickBot="1">
      <c r="A41" s="15" t="s">
        <v>90</v>
      </c>
      <c r="B41" s="15" t="s">
        <v>91</v>
      </c>
      <c r="C41" s="16">
        <v>0</v>
      </c>
      <c r="D41" s="16">
        <v>0</v>
      </c>
    </row>
    <row r="42" spans="1:4" ht="15.75" thickBot="1">
      <c r="A42" s="15" t="s">
        <v>92</v>
      </c>
      <c r="B42" s="15" t="s">
        <v>93</v>
      </c>
      <c r="C42" s="16">
        <v>0</v>
      </c>
      <c r="D42" s="16">
        <v>0</v>
      </c>
    </row>
    <row r="43" spans="1:4" ht="18" customHeight="1" thickBot="1">
      <c r="A43" s="15" t="s">
        <v>94</v>
      </c>
      <c r="B43" s="15" t="s">
        <v>95</v>
      </c>
      <c r="C43" s="16">
        <v>0</v>
      </c>
      <c r="D43" s="16">
        <v>0</v>
      </c>
    </row>
    <row r="44" spans="1:4" ht="15.75" thickBot="1">
      <c r="A44" s="15" t="s">
        <v>96</v>
      </c>
      <c r="B44" s="15" t="s">
        <v>97</v>
      </c>
      <c r="C44" s="16">
        <v>0</v>
      </c>
      <c r="D44" s="16">
        <v>0</v>
      </c>
    </row>
    <row r="45" spans="1:4" ht="15.75" thickBot="1">
      <c r="A45" s="15" t="s">
        <v>98</v>
      </c>
      <c r="B45" s="15" t="s">
        <v>99</v>
      </c>
      <c r="C45" s="16">
        <v>0</v>
      </c>
      <c r="D45" s="16">
        <v>0</v>
      </c>
    </row>
    <row r="46" spans="1:4" ht="15.75" thickBot="1">
      <c r="A46" s="15" t="s">
        <v>100</v>
      </c>
      <c r="B46" s="15" t="s">
        <v>101</v>
      </c>
      <c r="C46" s="16">
        <v>0</v>
      </c>
      <c r="D46" s="16">
        <v>0</v>
      </c>
    </row>
    <row r="47" spans="1:4" ht="15.75" thickBot="1">
      <c r="A47" s="15" t="s">
        <v>102</v>
      </c>
      <c r="B47" s="15" t="s">
        <v>103</v>
      </c>
      <c r="C47" s="16">
        <v>0</v>
      </c>
      <c r="D47" s="16">
        <v>0</v>
      </c>
    </row>
    <row r="48" spans="1:4" ht="15.75" thickBot="1">
      <c r="A48" s="15" t="s">
        <v>104</v>
      </c>
      <c r="B48" s="15" t="s">
        <v>105</v>
      </c>
      <c r="C48" s="16">
        <v>0</v>
      </c>
      <c r="D48" s="16">
        <v>0</v>
      </c>
    </row>
    <row r="49" spans="1:4" ht="15.75" thickBot="1">
      <c r="A49" s="13" t="s">
        <v>4</v>
      </c>
      <c r="B49" s="13" t="s">
        <v>106</v>
      </c>
      <c r="C49" s="14">
        <f>SUM(C50:C52,C57:C58,C61:C62)</f>
        <v>4061.08494</v>
      </c>
      <c r="D49" s="14">
        <f>SUM(D50:D52,D57:D58,D61:D62)</f>
        <v>5781.883540000001</v>
      </c>
    </row>
    <row r="50" spans="1:4" ht="15.75" thickBot="1">
      <c r="A50" s="15" t="s">
        <v>107</v>
      </c>
      <c r="B50" s="15" t="s">
        <v>108</v>
      </c>
      <c r="C50" s="16">
        <v>0</v>
      </c>
      <c r="D50" s="16">
        <v>0</v>
      </c>
    </row>
    <row r="51" spans="1:4" ht="15.75" thickBot="1">
      <c r="A51" s="15" t="s">
        <v>110</v>
      </c>
      <c r="B51" s="15" t="s">
        <v>109</v>
      </c>
      <c r="C51" s="16">
        <f>341373.11/1000</f>
        <v>341.37311</v>
      </c>
      <c r="D51" s="16">
        <f>336945.15/1000</f>
        <v>336.94515</v>
      </c>
    </row>
    <row r="52" spans="1:4" ht="15.75" thickBot="1">
      <c r="A52" s="15"/>
      <c r="B52" s="15" t="s">
        <v>111</v>
      </c>
      <c r="C52" s="16">
        <f>SUM(C53:C56)</f>
        <v>89.97083</v>
      </c>
      <c r="D52" s="16">
        <f>SUM(D53:D56)</f>
        <v>155.94889999999998</v>
      </c>
    </row>
    <row r="53" spans="1:4" ht="15.75" thickBot="1">
      <c r="A53" s="15" t="s">
        <v>112</v>
      </c>
      <c r="B53" s="15" t="s">
        <v>89</v>
      </c>
      <c r="C53" s="16">
        <v>0</v>
      </c>
      <c r="D53" s="16">
        <v>0</v>
      </c>
    </row>
    <row r="54" spans="1:4" ht="15.75" thickBot="1">
      <c r="A54" s="15" t="s">
        <v>113</v>
      </c>
      <c r="B54" s="15" t="s">
        <v>91</v>
      </c>
      <c r="C54" s="16">
        <v>0</v>
      </c>
      <c r="D54" s="16">
        <v>0</v>
      </c>
    </row>
    <row r="55" spans="1:4" ht="15.75" thickBot="1">
      <c r="A55" s="15" t="s">
        <v>114</v>
      </c>
      <c r="B55" s="15" t="s">
        <v>93</v>
      </c>
      <c r="C55" s="16">
        <v>0</v>
      </c>
      <c r="D55" s="16">
        <v>0</v>
      </c>
    </row>
    <row r="56" spans="1:4" ht="42" customHeight="1" thickBot="1">
      <c r="A56" s="15" t="s">
        <v>115</v>
      </c>
      <c r="B56" s="15" t="s">
        <v>116</v>
      </c>
      <c r="C56" s="16">
        <f>89970.83/1000</f>
        <v>89.97083</v>
      </c>
      <c r="D56" s="16">
        <f>155948.9/1000</f>
        <v>155.94889999999998</v>
      </c>
    </row>
    <row r="57" spans="1:4" ht="31.5" customHeight="1" thickBot="1">
      <c r="A57" s="15" t="s">
        <v>117</v>
      </c>
      <c r="B57" s="15" t="s">
        <v>118</v>
      </c>
      <c r="C57" s="16">
        <f>121873.86/1000</f>
        <v>121.87386000000001</v>
      </c>
      <c r="D57" s="16">
        <f>329152.74/1000</f>
        <v>329.15274</v>
      </c>
    </row>
    <row r="58" spans="1:4" ht="15.75" thickBot="1">
      <c r="A58" s="15"/>
      <c r="B58" s="15" t="s">
        <v>119</v>
      </c>
      <c r="C58" s="16">
        <f>SUM(C59:C60)</f>
        <v>3507.8671400000003</v>
      </c>
      <c r="D58" s="16">
        <f>SUM(D59:D60)</f>
        <v>4959.83675</v>
      </c>
    </row>
    <row r="59" spans="1:4" ht="15.75" thickBot="1">
      <c r="A59" s="15" t="s">
        <v>120</v>
      </c>
      <c r="B59" s="15" t="s">
        <v>121</v>
      </c>
      <c r="C59" s="16">
        <f>(1186439.81+136697.08+1114983.01)/1000</f>
        <v>2438.1199000000006</v>
      </c>
      <c r="D59" s="16">
        <f>1451170.19/1000</f>
        <v>1451.17019</v>
      </c>
    </row>
    <row r="60" spans="1:4" ht="15.75" thickBot="1">
      <c r="A60" s="15" t="s">
        <v>122</v>
      </c>
      <c r="B60" s="15" t="s">
        <v>123</v>
      </c>
      <c r="C60" s="16">
        <f>(457099.95+612613.13+34.16)/1000</f>
        <v>1069.74724</v>
      </c>
      <c r="D60" s="16">
        <f>3508666.56/1000</f>
        <v>3508.66656</v>
      </c>
    </row>
    <row r="61" spans="1:4" ht="15.75" thickBot="1">
      <c r="A61" s="15" t="s">
        <v>124</v>
      </c>
      <c r="B61" s="15" t="s">
        <v>125</v>
      </c>
      <c r="C61" s="16">
        <v>0</v>
      </c>
      <c r="D61" s="16"/>
    </row>
    <row r="62" spans="1:4" ht="15.75" thickBot="1">
      <c r="A62" s="15" t="s">
        <v>126</v>
      </c>
      <c r="B62" s="15" t="s">
        <v>127</v>
      </c>
      <c r="C62" s="16">
        <v>0</v>
      </c>
      <c r="D62" s="16"/>
    </row>
    <row r="63" spans="1:4" ht="23.25" customHeight="1" thickBot="1">
      <c r="A63" s="17"/>
      <c r="B63" s="17" t="s">
        <v>128</v>
      </c>
      <c r="C63" s="18">
        <f>C24+C37+C49</f>
        <v>9232.147269999994</v>
      </c>
      <c r="D63" s="18">
        <f>D24+D37+D49</f>
        <v>10968.421699999997</v>
      </c>
    </row>
    <row r="65" spans="3:4" ht="15">
      <c r="C65" s="53"/>
      <c r="D65" s="53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85" zoomScaleNormal="85" zoomScalePageLayoutView="0" workbookViewId="0" topLeftCell="A1">
      <selection activeCell="B7" sqref="B7"/>
    </sheetView>
  </sheetViews>
  <sheetFormatPr defaultColWidth="11.421875" defaultRowHeight="15"/>
  <cols>
    <col min="1" max="1" width="80.7109375" style="54" bestFit="1" customWidth="1"/>
    <col min="2" max="2" width="68.57421875" style="54" bestFit="1" customWidth="1"/>
    <col min="3" max="4" width="15.28125" style="54" bestFit="1" customWidth="1"/>
    <col min="5" max="5" width="21.57421875" style="54" customWidth="1"/>
    <col min="6" max="6" width="18.00390625" style="0" bestFit="1" customWidth="1"/>
    <col min="7" max="8" width="18.00390625" style="54" bestFit="1" customWidth="1"/>
    <col min="9" max="16384" width="11.421875" style="54" customWidth="1"/>
  </cols>
  <sheetData>
    <row r="1" spans="1:5" ht="19.5" thickBot="1">
      <c r="A1" s="95" t="s">
        <v>3</v>
      </c>
      <c r="B1" s="95"/>
      <c r="C1" s="95"/>
      <c r="D1" s="95"/>
      <c r="E1" s="71"/>
    </row>
    <row r="2" spans="1:5" ht="20.25" thickBot="1">
      <c r="A2" s="12" t="s">
        <v>4</v>
      </c>
      <c r="B2" s="20" t="s">
        <v>5</v>
      </c>
      <c r="C2" s="12"/>
      <c r="D2" s="12"/>
      <c r="E2" s="71"/>
    </row>
    <row r="3" spans="1:5" ht="19.5" thickBot="1">
      <c r="A3" s="12" t="s">
        <v>4</v>
      </c>
      <c r="B3" s="12" t="s">
        <v>6</v>
      </c>
      <c r="C3" s="12" t="s">
        <v>7</v>
      </c>
      <c r="D3" s="12" t="s">
        <v>8</v>
      </c>
      <c r="E3" s="71"/>
    </row>
    <row r="4" spans="1:6" ht="19.5" thickBot="1">
      <c r="A4" s="13" t="s">
        <v>4</v>
      </c>
      <c r="B4" s="13" t="s">
        <v>9</v>
      </c>
      <c r="C4" s="14">
        <v>1390079.7085</v>
      </c>
      <c r="D4" s="14">
        <v>1428438.9154</v>
      </c>
      <c r="E4" s="72"/>
      <c r="F4" s="72"/>
    </row>
    <row r="5" spans="1:5" ht="49.5" customHeight="1" thickBot="1">
      <c r="A5" s="15" t="s">
        <v>146</v>
      </c>
      <c r="B5" s="15" t="s">
        <v>10</v>
      </c>
      <c r="C5" s="16">
        <v>5462.24282</v>
      </c>
      <c r="D5" s="16">
        <v>6030.50419</v>
      </c>
      <c r="E5" s="71"/>
    </row>
    <row r="6" spans="1:5" ht="58.5" customHeight="1" thickBot="1">
      <c r="A6" s="15" t="s">
        <v>147</v>
      </c>
      <c r="B6" s="15" t="s">
        <v>18</v>
      </c>
      <c r="C6" s="16">
        <v>1257574.44309</v>
      </c>
      <c r="D6" s="16">
        <v>1293134.35388</v>
      </c>
      <c r="E6" s="71"/>
    </row>
    <row r="7" spans="1:5" ht="42" customHeight="1" thickBot="1">
      <c r="A7" s="15" t="s">
        <v>148</v>
      </c>
      <c r="B7" s="15" t="s">
        <v>23</v>
      </c>
      <c r="C7" s="16"/>
      <c r="D7" s="16"/>
      <c r="E7" s="71"/>
    </row>
    <row r="8" spans="1:5" ht="42" customHeight="1" thickBot="1">
      <c r="A8" s="15" t="s">
        <v>27</v>
      </c>
      <c r="B8" s="15" t="s">
        <v>28</v>
      </c>
      <c r="C8" s="16">
        <v>29798.5405</v>
      </c>
      <c r="D8" s="16">
        <v>32500.80737</v>
      </c>
      <c r="E8" s="71"/>
    </row>
    <row r="9" spans="1:5" ht="58.5" customHeight="1" thickBot="1">
      <c r="A9" s="15" t="s">
        <v>29</v>
      </c>
      <c r="B9" s="15" t="s">
        <v>30</v>
      </c>
      <c r="C9" s="16">
        <v>29004.68249</v>
      </c>
      <c r="D9" s="16">
        <v>28533.45036</v>
      </c>
      <c r="E9" s="71"/>
    </row>
    <row r="10" spans="1:5" ht="42" customHeight="1" thickBot="1">
      <c r="A10" s="15"/>
      <c r="B10" s="15" t="s">
        <v>31</v>
      </c>
      <c r="C10" s="16">
        <v>964.65412</v>
      </c>
      <c r="D10" s="16">
        <v>964.65412</v>
      </c>
      <c r="E10" s="71"/>
    </row>
    <row r="11" spans="1:5" ht="42" customHeight="1" thickBot="1">
      <c r="A11" s="15" t="s">
        <v>32</v>
      </c>
      <c r="B11" s="15" t="s">
        <v>33</v>
      </c>
      <c r="C11" s="16"/>
      <c r="D11" s="16"/>
      <c r="E11" s="71"/>
    </row>
    <row r="12" spans="1:6" s="55" customFormat="1" ht="42" customHeight="1" thickBot="1">
      <c r="A12" s="15"/>
      <c r="B12" s="15" t="s">
        <v>254</v>
      </c>
      <c r="C12" s="16">
        <v>67275.14548</v>
      </c>
      <c r="D12" s="16">
        <v>67275.14548</v>
      </c>
      <c r="E12" s="71"/>
      <c r="F12"/>
    </row>
    <row r="13" spans="1:6" ht="19.5" thickBot="1">
      <c r="A13" s="13" t="s">
        <v>4</v>
      </c>
      <c r="B13" s="13" t="s">
        <v>34</v>
      </c>
      <c r="C13" s="14">
        <v>161038.91438</v>
      </c>
      <c r="D13" s="14">
        <v>236178.07463</v>
      </c>
      <c r="E13" s="72"/>
      <c r="F13" s="72"/>
    </row>
    <row r="14" spans="1:5" ht="42" customHeight="1" thickBot="1">
      <c r="A14" s="15" t="s">
        <v>149</v>
      </c>
      <c r="B14" s="15" t="s">
        <v>35</v>
      </c>
      <c r="C14" s="16"/>
      <c r="D14" s="16"/>
      <c r="E14" s="71"/>
    </row>
    <row r="15" spans="1:5" ht="42" customHeight="1" thickBot="1">
      <c r="A15" s="15" t="s">
        <v>45</v>
      </c>
      <c r="B15" s="15" t="s">
        <v>44</v>
      </c>
      <c r="C15" s="16">
        <v>12893.18695</v>
      </c>
      <c r="D15" s="16">
        <v>12240.61594</v>
      </c>
      <c r="E15" s="71"/>
    </row>
    <row r="16" spans="1:5" ht="42" customHeight="1" thickBot="1">
      <c r="A16" s="15"/>
      <c r="B16" s="15" t="s">
        <v>47</v>
      </c>
      <c r="C16" s="16">
        <v>129500.24379000001</v>
      </c>
      <c r="D16" s="16">
        <v>70587.25156</v>
      </c>
      <c r="E16" s="71"/>
    </row>
    <row r="17" spans="1:5" ht="58.5" customHeight="1" thickBot="1">
      <c r="A17" s="15" t="s">
        <v>48</v>
      </c>
      <c r="B17" s="15" t="s">
        <v>49</v>
      </c>
      <c r="C17" s="16">
        <v>111036.83929</v>
      </c>
      <c r="D17" s="16">
        <v>14795.02458</v>
      </c>
      <c r="E17" s="71"/>
    </row>
    <row r="18" spans="1:5" ht="42" customHeight="1" thickBot="1">
      <c r="A18" s="15"/>
      <c r="B18" s="15" t="s">
        <v>50</v>
      </c>
      <c r="C18" s="16"/>
      <c r="D18" s="16"/>
      <c r="E18" s="71"/>
    </row>
    <row r="19" spans="1:5" ht="61.5" customHeight="1" thickBot="1">
      <c r="A19" s="15" t="s">
        <v>51</v>
      </c>
      <c r="B19" s="15" t="s">
        <v>52</v>
      </c>
      <c r="C19" s="16">
        <v>18463.4045</v>
      </c>
      <c r="D19" s="16">
        <v>55792.22698000001</v>
      </c>
      <c r="E19" s="71"/>
    </row>
    <row r="20" spans="1:5" ht="98.25" customHeight="1" thickBot="1">
      <c r="A20" s="15" t="s">
        <v>53</v>
      </c>
      <c r="B20" s="15" t="s">
        <v>54</v>
      </c>
      <c r="C20" s="16">
        <v>0</v>
      </c>
      <c r="D20" s="16">
        <v>8.91456</v>
      </c>
      <c r="E20" s="71"/>
    </row>
    <row r="21" spans="1:5" ht="111.75" customHeight="1" thickBot="1">
      <c r="A21" s="15" t="s">
        <v>55</v>
      </c>
      <c r="B21" s="15" t="s">
        <v>56</v>
      </c>
      <c r="C21" s="16">
        <v>216.24549</v>
      </c>
      <c r="D21" s="16">
        <v>110.07963000000001</v>
      </c>
      <c r="E21" s="71"/>
    </row>
    <row r="22" spans="1:5" ht="42" customHeight="1" thickBot="1">
      <c r="A22" s="15" t="s">
        <v>57</v>
      </c>
      <c r="B22" s="15" t="s">
        <v>58</v>
      </c>
      <c r="C22" s="16">
        <v>8373.89679</v>
      </c>
      <c r="D22" s="16">
        <v>6095.78785</v>
      </c>
      <c r="E22" s="71"/>
    </row>
    <row r="23" spans="1:5" ht="42" customHeight="1" thickBot="1">
      <c r="A23" s="15"/>
      <c r="B23" s="15" t="s">
        <v>59</v>
      </c>
      <c r="C23" s="16">
        <v>10055.341359999999</v>
      </c>
      <c r="D23" s="16">
        <v>147135.42509</v>
      </c>
      <c r="E23" s="71"/>
    </row>
    <row r="24" spans="1:5" ht="19.5" thickBot="1">
      <c r="A24" s="17"/>
      <c r="B24" s="17" t="s">
        <v>60</v>
      </c>
      <c r="C24" s="18">
        <v>1551118.62288</v>
      </c>
      <c r="D24" s="18">
        <v>1664616.99003</v>
      </c>
      <c r="E24" s="71"/>
    </row>
    <row r="25" spans="1:6" ht="19.5" thickBot="1">
      <c r="A25" s="13" t="s">
        <v>4</v>
      </c>
      <c r="B25" s="13" t="s">
        <v>61</v>
      </c>
      <c r="C25" s="14">
        <v>405736.60431</v>
      </c>
      <c r="D25" s="14">
        <v>359400.61792000005</v>
      </c>
      <c r="E25" s="72"/>
      <c r="F25" s="72"/>
    </row>
    <row r="26" spans="1:5" ht="42" customHeight="1" thickBot="1">
      <c r="A26" s="15"/>
      <c r="B26" s="15" t="s">
        <v>62</v>
      </c>
      <c r="C26" s="16">
        <v>-61060.672420000024</v>
      </c>
      <c r="D26" s="16">
        <v>-125728.66456999995</v>
      </c>
      <c r="E26" s="72"/>
    </row>
    <row r="27" spans="1:5" ht="42" customHeight="1" thickBot="1">
      <c r="A27" s="15" t="s">
        <v>63</v>
      </c>
      <c r="B27" s="15" t="s">
        <v>64</v>
      </c>
      <c r="C27" s="16">
        <v>17976.89691</v>
      </c>
      <c r="D27" s="16">
        <v>17976.89691</v>
      </c>
      <c r="E27" s="71"/>
    </row>
    <row r="28" spans="1:5" ht="42" customHeight="1" thickBot="1">
      <c r="A28" s="15"/>
      <c r="B28" s="15" t="s">
        <v>65</v>
      </c>
      <c r="C28" s="16"/>
      <c r="D28" s="16"/>
      <c r="E28" s="71"/>
    </row>
    <row r="29" spans="1:5" ht="42" customHeight="1" thickBot="1">
      <c r="A29" s="15" t="s">
        <v>66</v>
      </c>
      <c r="B29" s="15" t="s">
        <v>67</v>
      </c>
      <c r="C29" s="16">
        <v>426069.47348000004</v>
      </c>
      <c r="D29" s="16">
        <v>426069.47348000004</v>
      </c>
      <c r="E29" s="71"/>
    </row>
    <row r="30" spans="1:5" ht="42" customHeight="1" thickBot="1">
      <c r="A30" s="15" t="s">
        <v>68</v>
      </c>
      <c r="B30" s="15" t="s">
        <v>69</v>
      </c>
      <c r="C30" s="16"/>
      <c r="D30" s="16"/>
      <c r="E30" s="71"/>
    </row>
    <row r="31" spans="1:5" ht="42" customHeight="1" thickBot="1">
      <c r="A31" s="15" t="s">
        <v>70</v>
      </c>
      <c r="B31" s="15" t="s">
        <v>71</v>
      </c>
      <c r="C31" s="16">
        <v>-569775.0349600001</v>
      </c>
      <c r="D31" s="16">
        <v>-574055.6411</v>
      </c>
      <c r="E31" s="71"/>
    </row>
    <row r="32" spans="1:5" ht="42" customHeight="1" thickBot="1">
      <c r="A32" s="15"/>
      <c r="B32" s="15" t="s">
        <v>72</v>
      </c>
      <c r="C32" s="16"/>
      <c r="D32" s="16"/>
      <c r="E32" s="71"/>
    </row>
    <row r="33" spans="1:5" ht="42" customHeight="1" thickBot="1">
      <c r="A33" s="15"/>
      <c r="B33" s="15" t="s">
        <v>73</v>
      </c>
      <c r="C33" s="16">
        <v>64667.99215</v>
      </c>
      <c r="D33" s="16">
        <v>4280.60614</v>
      </c>
      <c r="E33" s="71"/>
    </row>
    <row r="34" spans="1:5" ht="42" customHeight="1" thickBot="1">
      <c r="A34" s="15" t="s">
        <v>74</v>
      </c>
      <c r="B34" s="15" t="s">
        <v>75</v>
      </c>
      <c r="C34" s="16"/>
      <c r="D34" s="16"/>
      <c r="E34" s="71"/>
    </row>
    <row r="35" spans="1:5" ht="42" customHeight="1" thickBot="1">
      <c r="A35" s="15"/>
      <c r="B35" s="15" t="s">
        <v>76</v>
      </c>
      <c r="C35" s="16"/>
      <c r="D35" s="16"/>
      <c r="E35" s="71"/>
    </row>
    <row r="36" spans="1:5" ht="42" customHeight="1" thickBot="1">
      <c r="A36" s="15" t="s">
        <v>77</v>
      </c>
      <c r="B36" s="15" t="s">
        <v>78</v>
      </c>
      <c r="C36" s="16"/>
      <c r="D36" s="16"/>
      <c r="E36" s="71"/>
    </row>
    <row r="37" spans="1:5" ht="42" customHeight="1" thickBot="1">
      <c r="A37" s="15" t="s">
        <v>79</v>
      </c>
      <c r="B37" s="15" t="s">
        <v>80</v>
      </c>
      <c r="C37" s="16">
        <v>466797.27673000004</v>
      </c>
      <c r="D37" s="16">
        <v>485129.28249</v>
      </c>
      <c r="E37" s="71"/>
    </row>
    <row r="38" spans="1:6" ht="19.5" thickBot="1">
      <c r="A38" s="13" t="s">
        <v>4</v>
      </c>
      <c r="B38" s="13" t="s">
        <v>81</v>
      </c>
      <c r="C38" s="14">
        <v>681839.80734</v>
      </c>
      <c r="D38" s="14">
        <v>838115.2768100002</v>
      </c>
      <c r="E38" s="72"/>
      <c r="F38" s="72"/>
    </row>
    <row r="39" spans="1:5" ht="42" customHeight="1" thickBot="1">
      <c r="A39" s="15" t="s">
        <v>85</v>
      </c>
      <c r="B39" s="15" t="s">
        <v>82</v>
      </c>
      <c r="C39" s="16">
        <v>47465.29439</v>
      </c>
      <c r="D39" s="16">
        <v>51658.41529</v>
      </c>
      <c r="E39" s="71"/>
    </row>
    <row r="40" spans="1:5" ht="42" customHeight="1" thickBot="1">
      <c r="A40" s="15"/>
      <c r="B40" s="15" t="s">
        <v>87</v>
      </c>
      <c r="C40" s="16">
        <v>630218.53266</v>
      </c>
      <c r="D40" s="16">
        <v>781939.4049600001</v>
      </c>
      <c r="E40" s="71"/>
    </row>
    <row r="41" spans="1:5" ht="42" customHeight="1" thickBot="1">
      <c r="A41" s="15" t="s">
        <v>88</v>
      </c>
      <c r="B41" s="15" t="s">
        <v>89</v>
      </c>
      <c r="C41" s="16"/>
      <c r="D41" s="16"/>
      <c r="E41" s="71"/>
    </row>
    <row r="42" spans="1:5" ht="42" customHeight="1" thickBot="1">
      <c r="A42" s="15" t="s">
        <v>90</v>
      </c>
      <c r="B42" s="15" t="s">
        <v>91</v>
      </c>
      <c r="C42" s="16">
        <v>529283.58487</v>
      </c>
      <c r="D42" s="16">
        <v>674429.9664400001</v>
      </c>
      <c r="E42" s="71"/>
    </row>
    <row r="43" spans="1:5" ht="42" customHeight="1" thickBot="1">
      <c r="A43" s="15" t="s">
        <v>92</v>
      </c>
      <c r="B43" s="15" t="s">
        <v>93</v>
      </c>
      <c r="C43" s="16">
        <v>36413.325119999994</v>
      </c>
      <c r="D43" s="16">
        <v>42396.3339</v>
      </c>
      <c r="E43" s="71"/>
    </row>
    <row r="44" spans="1:5" ht="42" customHeight="1" thickBot="1">
      <c r="A44" s="15" t="s">
        <v>94</v>
      </c>
      <c r="B44" s="15" t="s">
        <v>95</v>
      </c>
      <c r="C44" s="16">
        <v>64521.622670000004</v>
      </c>
      <c r="D44" s="16">
        <v>65113.10462</v>
      </c>
      <c r="E44" s="71"/>
    </row>
    <row r="45" spans="1:5" ht="42" customHeight="1" thickBot="1">
      <c r="A45" s="15" t="s">
        <v>96</v>
      </c>
      <c r="B45" s="15" t="s">
        <v>97</v>
      </c>
      <c r="C45" s="16"/>
      <c r="D45" s="16"/>
      <c r="E45" s="71"/>
    </row>
    <row r="46" spans="1:5" ht="42" customHeight="1" thickBot="1">
      <c r="A46" s="15" t="s">
        <v>98</v>
      </c>
      <c r="B46" s="15" t="s">
        <v>99</v>
      </c>
      <c r="C46" s="16">
        <v>1169.91756</v>
      </c>
      <c r="D46" s="16">
        <v>1215.86247</v>
      </c>
      <c r="E46" s="71"/>
    </row>
    <row r="47" spans="1:5" ht="42" customHeight="1" thickBot="1">
      <c r="A47" s="15" t="s">
        <v>100</v>
      </c>
      <c r="B47" s="15" t="s">
        <v>101</v>
      </c>
      <c r="C47" s="16">
        <v>2986.06273</v>
      </c>
      <c r="D47" s="16">
        <v>3301.59409</v>
      </c>
      <c r="E47" s="71"/>
    </row>
    <row r="48" spans="1:5" ht="42" customHeight="1" thickBot="1">
      <c r="A48" s="15" t="s">
        <v>102</v>
      </c>
      <c r="B48" s="15" t="s">
        <v>103</v>
      </c>
      <c r="C48" s="16"/>
      <c r="D48" s="16"/>
      <c r="E48" s="71"/>
    </row>
    <row r="49" spans="1:5" ht="19.5" thickBot="1">
      <c r="A49" s="15" t="s">
        <v>104</v>
      </c>
      <c r="B49" s="15" t="s">
        <v>105</v>
      </c>
      <c r="C49" s="16"/>
      <c r="D49" s="16"/>
      <c r="E49" s="71"/>
    </row>
    <row r="50" spans="1:6" ht="42" customHeight="1" thickBot="1">
      <c r="A50" s="13" t="s">
        <v>4</v>
      </c>
      <c r="B50" s="13" t="s">
        <v>106</v>
      </c>
      <c r="C50" s="14">
        <v>463542.21123</v>
      </c>
      <c r="D50" s="14">
        <v>467101.0953</v>
      </c>
      <c r="E50" s="72"/>
      <c r="F50" s="72"/>
    </row>
    <row r="51" spans="1:5" ht="42" customHeight="1" thickBot="1">
      <c r="A51" s="15" t="s">
        <v>107</v>
      </c>
      <c r="B51" s="15" t="s">
        <v>108</v>
      </c>
      <c r="C51" s="16"/>
      <c r="D51" s="16"/>
      <c r="E51" s="71"/>
    </row>
    <row r="52" spans="1:5" ht="42" customHeight="1" thickBot="1">
      <c r="A52" s="15" t="s">
        <v>110</v>
      </c>
      <c r="B52" s="15" t="s">
        <v>109</v>
      </c>
      <c r="C52" s="16">
        <v>9720.873220000001</v>
      </c>
      <c r="D52" s="16">
        <v>11011.12965</v>
      </c>
      <c r="E52" s="71"/>
    </row>
    <row r="53" spans="1:5" ht="42" customHeight="1" thickBot="1">
      <c r="A53" s="15"/>
      <c r="B53" s="15" t="s">
        <v>111</v>
      </c>
      <c r="C53" s="16">
        <v>107407.03656</v>
      </c>
      <c r="D53" s="16">
        <v>133028.47056000002</v>
      </c>
      <c r="E53" s="71"/>
    </row>
    <row r="54" spans="1:7" ht="42" customHeight="1" thickBot="1">
      <c r="A54" s="15" t="s">
        <v>112</v>
      </c>
      <c r="B54" s="15" t="s">
        <v>89</v>
      </c>
      <c r="C54" s="16"/>
      <c r="D54" s="16"/>
      <c r="E54" s="71"/>
      <c r="G54" s="56"/>
    </row>
    <row r="55" spans="1:5" ht="42" customHeight="1" thickBot="1">
      <c r="A55" s="15" t="s">
        <v>113</v>
      </c>
      <c r="B55" s="15" t="s">
        <v>91</v>
      </c>
      <c r="C55" s="16">
        <v>87143.4702</v>
      </c>
      <c r="D55" s="16">
        <v>88600.7584</v>
      </c>
      <c r="E55" s="71"/>
    </row>
    <row r="56" spans="1:8" ht="118.5" customHeight="1" thickBot="1">
      <c r="A56" s="15" t="s">
        <v>114</v>
      </c>
      <c r="B56" s="15" t="s">
        <v>93</v>
      </c>
      <c r="C56" s="16">
        <v>6673.27734</v>
      </c>
      <c r="D56" s="16">
        <v>7577.92822</v>
      </c>
      <c r="E56" s="71"/>
      <c r="H56" s="56"/>
    </row>
    <row r="57" spans="1:5" ht="75.75" customHeight="1" thickBot="1">
      <c r="A57" s="15" t="s">
        <v>115</v>
      </c>
      <c r="B57" s="15" t="s">
        <v>116</v>
      </c>
      <c r="C57" s="16">
        <v>13590.28902</v>
      </c>
      <c r="D57" s="16">
        <v>36849.78394</v>
      </c>
      <c r="E57" s="71"/>
    </row>
    <row r="58" spans="1:5" ht="42" customHeight="1" thickBot="1">
      <c r="A58" s="15" t="s">
        <v>117</v>
      </c>
      <c r="B58" s="15" t="s">
        <v>118</v>
      </c>
      <c r="C58" s="16"/>
      <c r="D58" s="16"/>
      <c r="E58" s="71"/>
    </row>
    <row r="59" spans="1:5" ht="52.5" customHeight="1" thickBot="1">
      <c r="A59" s="15"/>
      <c r="B59" s="15" t="s">
        <v>119</v>
      </c>
      <c r="C59" s="16">
        <v>346296.17857000005</v>
      </c>
      <c r="D59" s="16">
        <v>322945.80893</v>
      </c>
      <c r="E59" s="71"/>
    </row>
    <row r="60" spans="1:5" ht="42" customHeight="1" thickBot="1">
      <c r="A60" s="15" t="s">
        <v>120</v>
      </c>
      <c r="B60" s="15" t="s">
        <v>121</v>
      </c>
      <c r="C60" s="16">
        <v>62787.85603</v>
      </c>
      <c r="D60" s="16">
        <v>62721.23237</v>
      </c>
      <c r="E60" s="71"/>
    </row>
    <row r="61" spans="1:5" ht="42" customHeight="1" thickBot="1">
      <c r="A61" s="15" t="s">
        <v>122</v>
      </c>
      <c r="B61" s="15" t="s">
        <v>123</v>
      </c>
      <c r="C61" s="16">
        <v>283508.32254</v>
      </c>
      <c r="D61" s="16">
        <v>260224.57656000002</v>
      </c>
      <c r="E61" s="71"/>
    </row>
    <row r="62" spans="1:5" ht="42" customHeight="1" thickBot="1">
      <c r="A62" s="15" t="s">
        <v>124</v>
      </c>
      <c r="B62" s="15" t="s">
        <v>125</v>
      </c>
      <c r="C62" s="16">
        <v>118.12288000000001</v>
      </c>
      <c r="D62" s="16">
        <v>115.68616</v>
      </c>
      <c r="E62" s="71"/>
    </row>
    <row r="63" spans="1:5" ht="19.5" thickBot="1">
      <c r="A63" s="15" t="s">
        <v>126</v>
      </c>
      <c r="B63" s="15" t="s">
        <v>127</v>
      </c>
      <c r="C63" s="16"/>
      <c r="D63" s="16"/>
      <c r="E63" s="71"/>
    </row>
    <row r="64" spans="1:6" ht="42" customHeight="1" thickBot="1">
      <c r="A64" s="17"/>
      <c r="B64" s="17" t="s">
        <v>128</v>
      </c>
      <c r="C64" s="18">
        <v>1551118.6228800002</v>
      </c>
      <c r="D64" s="18">
        <v>1664616.9900300002</v>
      </c>
      <c r="E64" s="72"/>
      <c r="F64" s="72"/>
    </row>
    <row r="65" spans="1:4" ht="42" customHeight="1">
      <c r="A65"/>
      <c r="B65"/>
      <c r="C65" s="19"/>
      <c r="D65" s="19"/>
    </row>
    <row r="66" spans="3:4" ht="42" customHeight="1">
      <c r="C66" s="57"/>
      <c r="D66" s="5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34">
      <selection activeCell="B91" sqref="B91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16384" width="9.140625" style="45" customWidth="1"/>
  </cols>
  <sheetData>
    <row r="1" spans="1:4" s="44" customFormat="1" ht="39.75" customHeight="1" thickBot="1">
      <c r="A1" s="91" t="s">
        <v>150</v>
      </c>
      <c r="B1" s="83"/>
      <c r="C1" s="83"/>
      <c r="D1" s="84"/>
    </row>
    <row r="2" spans="1:4" s="44" customFormat="1" ht="19.5" customHeight="1" thickBot="1">
      <c r="A2" s="92"/>
      <c r="B2" s="86"/>
      <c r="C2" s="86"/>
      <c r="D2" s="87"/>
    </row>
    <row r="3" spans="1:4" s="44" customFormat="1" ht="19.5" customHeight="1" thickBot="1">
      <c r="A3" s="93"/>
      <c r="B3" s="89"/>
      <c r="C3" s="89"/>
      <c r="D3" s="89"/>
    </row>
    <row r="4" spans="1:4" ht="19.5" customHeight="1" thickBot="1">
      <c r="A4" s="94" t="s">
        <v>3</v>
      </c>
      <c r="B4" s="94"/>
      <c r="C4" s="94"/>
      <c r="D4" s="94"/>
    </row>
    <row r="5" spans="1:4" ht="15.75" thickBot="1">
      <c r="A5" s="32" t="s">
        <v>2</v>
      </c>
      <c r="B5" s="32" t="s">
        <v>151</v>
      </c>
      <c r="C5" s="32" t="s">
        <v>2</v>
      </c>
      <c r="D5" s="32" t="s">
        <v>2</v>
      </c>
    </row>
    <row r="6" spans="1:4" ht="15.75" thickBot="1">
      <c r="A6" s="32" t="s">
        <v>2</v>
      </c>
      <c r="B6" s="32" t="s">
        <v>152</v>
      </c>
      <c r="C6" s="32" t="s">
        <v>7</v>
      </c>
      <c r="D6" s="32" t="s">
        <v>8</v>
      </c>
    </row>
    <row r="7" spans="1:4" ht="15">
      <c r="A7" s="33"/>
      <c r="B7" s="33" t="s">
        <v>153</v>
      </c>
      <c r="C7" s="34">
        <f>+C8+C13+C17+C20+C21+C22+C23</f>
        <v>0</v>
      </c>
      <c r="D7" s="34">
        <f>+D8+D13+D17+D20+D21+D22+D23</f>
        <v>0</v>
      </c>
    </row>
    <row r="8" spans="1:4" ht="15">
      <c r="A8" s="35"/>
      <c r="B8" s="35" t="s">
        <v>10</v>
      </c>
      <c r="C8" s="36">
        <f>+C9+C10+C11+C12</f>
        <v>0</v>
      </c>
      <c r="D8" s="36">
        <f>+D9+D10+D11+D12</f>
        <v>0</v>
      </c>
    </row>
    <row r="9" spans="1:4" ht="15">
      <c r="A9" s="35" t="s">
        <v>11</v>
      </c>
      <c r="B9" s="35" t="s">
        <v>154</v>
      </c>
      <c r="C9" s="37">
        <v>0</v>
      </c>
      <c r="D9" s="37">
        <v>0</v>
      </c>
    </row>
    <row r="10" spans="1:4" ht="15">
      <c r="A10" s="35" t="s">
        <v>13</v>
      </c>
      <c r="B10" s="35" t="s">
        <v>155</v>
      </c>
      <c r="C10" s="37">
        <v>0</v>
      </c>
      <c r="D10" s="37">
        <v>0</v>
      </c>
    </row>
    <row r="11" spans="1:4" ht="15">
      <c r="A11" s="35"/>
      <c r="B11" s="35" t="s">
        <v>156</v>
      </c>
      <c r="C11" s="37">
        <v>0</v>
      </c>
      <c r="D11" s="37">
        <v>0</v>
      </c>
    </row>
    <row r="12" spans="1:4" ht="15">
      <c r="A12" s="35" t="s">
        <v>16</v>
      </c>
      <c r="B12" s="35" t="s">
        <v>157</v>
      </c>
      <c r="C12" s="37">
        <v>0</v>
      </c>
      <c r="D12" s="37">
        <v>0</v>
      </c>
    </row>
    <row r="13" spans="1:4" ht="15">
      <c r="A13" s="35"/>
      <c r="B13" s="35" t="s">
        <v>18</v>
      </c>
      <c r="C13" s="36">
        <f>+C14+C15+C16</f>
        <v>0</v>
      </c>
      <c r="D13" s="36">
        <f>+D14+D15+D16</f>
        <v>0</v>
      </c>
    </row>
    <row r="14" spans="1:4" ht="15">
      <c r="A14" s="35" t="s">
        <v>19</v>
      </c>
      <c r="B14" s="35" t="s">
        <v>158</v>
      </c>
      <c r="C14" s="37">
        <v>0</v>
      </c>
      <c r="D14" s="37">
        <v>0</v>
      </c>
    </row>
    <row r="15" spans="1:4" ht="15">
      <c r="A15" s="35"/>
      <c r="B15" s="35" t="s">
        <v>156</v>
      </c>
      <c r="C15" s="37">
        <v>0</v>
      </c>
      <c r="D15" s="37">
        <v>0</v>
      </c>
    </row>
    <row r="16" spans="1:4" ht="24">
      <c r="A16" s="35" t="s">
        <v>21</v>
      </c>
      <c r="B16" s="35" t="s">
        <v>159</v>
      </c>
      <c r="C16" s="37">
        <v>0</v>
      </c>
      <c r="D16" s="37">
        <v>0</v>
      </c>
    </row>
    <row r="17" spans="1:4" ht="15">
      <c r="A17" s="35"/>
      <c r="B17" s="35" t="s">
        <v>23</v>
      </c>
      <c r="C17" s="36">
        <f>+C18+C19</f>
        <v>0</v>
      </c>
      <c r="D17" s="36">
        <f>+D18+D19</f>
        <v>0</v>
      </c>
    </row>
    <row r="18" spans="1:4" ht="15">
      <c r="A18" s="35" t="s">
        <v>24</v>
      </c>
      <c r="B18" s="35" t="s">
        <v>158</v>
      </c>
      <c r="C18" s="37">
        <v>0</v>
      </c>
      <c r="D18" s="37">
        <v>0</v>
      </c>
    </row>
    <row r="19" spans="1:4" ht="15">
      <c r="A19" s="35" t="s">
        <v>25</v>
      </c>
      <c r="B19" s="35" t="s">
        <v>160</v>
      </c>
      <c r="C19" s="37">
        <v>0</v>
      </c>
      <c r="D19" s="37">
        <v>0</v>
      </c>
    </row>
    <row r="20" spans="1:4" ht="24">
      <c r="A20" s="35" t="s">
        <v>27</v>
      </c>
      <c r="B20" s="35" t="s">
        <v>28</v>
      </c>
      <c r="C20" s="37">
        <v>0</v>
      </c>
      <c r="D20" s="37">
        <v>0</v>
      </c>
    </row>
    <row r="21" spans="1:4" ht="24">
      <c r="A21" s="35" t="s">
        <v>29</v>
      </c>
      <c r="B21" s="35" t="s">
        <v>30</v>
      </c>
      <c r="C21" s="37">
        <v>0</v>
      </c>
      <c r="D21" s="37">
        <v>0</v>
      </c>
    </row>
    <row r="22" spans="1:4" ht="15">
      <c r="A22" s="35"/>
      <c r="B22" s="35" t="s">
        <v>31</v>
      </c>
      <c r="C22" s="37">
        <v>0</v>
      </c>
      <c r="D22" s="37">
        <v>0</v>
      </c>
    </row>
    <row r="23" spans="1:4" ht="15">
      <c r="A23" s="35" t="s">
        <v>161</v>
      </c>
      <c r="B23" s="35" t="s">
        <v>33</v>
      </c>
      <c r="C23" s="37">
        <v>0</v>
      </c>
      <c r="D23" s="37">
        <v>0</v>
      </c>
    </row>
    <row r="24" spans="1:4" ht="15">
      <c r="A24" s="33"/>
      <c r="B24" s="33" t="s">
        <v>162</v>
      </c>
      <c r="C24" s="34">
        <f>+C25+C31+C34+C38+C39+C40+C41</f>
        <v>315</v>
      </c>
      <c r="D24" s="34">
        <f>+D25+D31+D34+D38+D39+D40+D41</f>
        <v>320</v>
      </c>
    </row>
    <row r="25" spans="1:4" ht="15">
      <c r="A25" s="35"/>
      <c r="B25" s="35" t="s">
        <v>35</v>
      </c>
      <c r="C25" s="36">
        <f>+C26+C27+C28+C29+C30</f>
        <v>0</v>
      </c>
      <c r="D25" s="36">
        <f>+D26+D27+D28+D29+D30</f>
        <v>0</v>
      </c>
    </row>
    <row r="26" spans="1:4" ht="15">
      <c r="A26" s="35"/>
      <c r="B26" s="35" t="s">
        <v>163</v>
      </c>
      <c r="C26" s="37">
        <v>0</v>
      </c>
      <c r="D26" s="37">
        <v>0</v>
      </c>
    </row>
    <row r="27" spans="1:4" ht="15">
      <c r="A27" s="35" t="s">
        <v>37</v>
      </c>
      <c r="B27" s="35" t="s">
        <v>158</v>
      </c>
      <c r="C27" s="37">
        <v>0</v>
      </c>
      <c r="D27" s="37">
        <v>0</v>
      </c>
    </row>
    <row r="28" spans="1:4" ht="15">
      <c r="A28" s="35" t="s">
        <v>37</v>
      </c>
      <c r="B28" s="35" t="s">
        <v>164</v>
      </c>
      <c r="C28" s="37">
        <v>0</v>
      </c>
      <c r="D28" s="37">
        <v>0</v>
      </c>
    </row>
    <row r="29" spans="1:4" ht="15">
      <c r="A29" s="35" t="s">
        <v>40</v>
      </c>
      <c r="B29" s="35" t="s">
        <v>165</v>
      </c>
      <c r="C29" s="37">
        <v>0</v>
      </c>
      <c r="D29" s="37">
        <v>0</v>
      </c>
    </row>
    <row r="30" spans="1:4" ht="15">
      <c r="A30" s="35" t="s">
        <v>42</v>
      </c>
      <c r="B30" s="35" t="s">
        <v>166</v>
      </c>
      <c r="C30" s="37">
        <v>0</v>
      </c>
      <c r="D30" s="37">
        <v>0</v>
      </c>
    </row>
    <row r="31" spans="1:4" ht="15">
      <c r="A31" s="35"/>
      <c r="B31" s="35" t="s">
        <v>44</v>
      </c>
      <c r="C31" s="36">
        <f>+C32+C33</f>
        <v>0</v>
      </c>
      <c r="D31" s="36">
        <f>+D32+D33</f>
        <v>0</v>
      </c>
    </row>
    <row r="32" spans="1:4" ht="15">
      <c r="A32" s="35" t="s">
        <v>45</v>
      </c>
      <c r="B32" s="35" t="s">
        <v>167</v>
      </c>
      <c r="C32" s="37">
        <v>0</v>
      </c>
      <c r="D32" s="37">
        <v>0</v>
      </c>
    </row>
    <row r="33" spans="1:4" ht="15">
      <c r="A33" s="35"/>
      <c r="B33" s="35" t="s">
        <v>156</v>
      </c>
      <c r="C33" s="37">
        <v>0</v>
      </c>
      <c r="D33" s="37">
        <v>0</v>
      </c>
    </row>
    <row r="34" spans="1:4" ht="15">
      <c r="A34" s="35"/>
      <c r="B34" s="35" t="s">
        <v>47</v>
      </c>
      <c r="C34" s="36">
        <f>+C35+C36+C37</f>
        <v>0</v>
      </c>
      <c r="D34" s="36">
        <f>+D35+D36+D37</f>
        <v>0</v>
      </c>
    </row>
    <row r="35" spans="1:4" ht="24">
      <c r="A35" s="35" t="s">
        <v>168</v>
      </c>
      <c r="B35" s="35" t="s">
        <v>169</v>
      </c>
      <c r="C35" s="37">
        <v>0</v>
      </c>
      <c r="D35" s="37">
        <v>0</v>
      </c>
    </row>
    <row r="36" spans="1:4" ht="15">
      <c r="A36" s="35"/>
      <c r="B36" s="35" t="s">
        <v>170</v>
      </c>
      <c r="C36" s="37">
        <v>0</v>
      </c>
      <c r="D36" s="37">
        <v>0</v>
      </c>
    </row>
    <row r="37" spans="1:4" ht="15">
      <c r="A37" s="35" t="s">
        <v>51</v>
      </c>
      <c r="B37" s="35" t="s">
        <v>171</v>
      </c>
      <c r="C37" s="37">
        <v>0</v>
      </c>
      <c r="D37" s="37">
        <v>0</v>
      </c>
    </row>
    <row r="38" spans="1:4" ht="24">
      <c r="A38" s="35" t="s">
        <v>53</v>
      </c>
      <c r="B38" s="35" t="s">
        <v>54</v>
      </c>
      <c r="C38" s="37">
        <v>0</v>
      </c>
      <c r="D38" s="37">
        <v>0</v>
      </c>
    </row>
    <row r="39" spans="1:4" ht="24">
      <c r="A39" s="35" t="s">
        <v>55</v>
      </c>
      <c r="B39" s="35" t="s">
        <v>56</v>
      </c>
      <c r="C39" s="37">
        <v>0</v>
      </c>
      <c r="D39" s="37">
        <v>0</v>
      </c>
    </row>
    <row r="40" spans="1:4" ht="15">
      <c r="A40" s="35" t="s">
        <v>57</v>
      </c>
      <c r="B40" s="35" t="s">
        <v>58</v>
      </c>
      <c r="C40" s="37">
        <v>0</v>
      </c>
      <c r="D40" s="37">
        <v>0</v>
      </c>
    </row>
    <row r="41" spans="1:4" ht="15">
      <c r="A41" s="35"/>
      <c r="B41" s="35" t="s">
        <v>59</v>
      </c>
      <c r="C41" s="37">
        <v>315</v>
      </c>
      <c r="D41" s="37">
        <v>320</v>
      </c>
    </row>
    <row r="42" spans="1:4" ht="15">
      <c r="A42" s="38"/>
      <c r="B42" s="39" t="s">
        <v>60</v>
      </c>
      <c r="C42" s="34">
        <f>+C7+C24</f>
        <v>315</v>
      </c>
      <c r="D42" s="34">
        <f>+D7+D24</f>
        <v>320</v>
      </c>
    </row>
    <row r="43" spans="1:4" ht="15">
      <c r="A43" s="33"/>
      <c r="B43" s="33" t="s">
        <v>172</v>
      </c>
      <c r="C43" s="34">
        <f>+C44+C54+C55</f>
        <v>316</v>
      </c>
      <c r="D43" s="34">
        <f>+D44+D54+D55</f>
        <v>320</v>
      </c>
    </row>
    <row r="44" spans="1:4" ht="15">
      <c r="A44" s="35"/>
      <c r="B44" s="35" t="s">
        <v>62</v>
      </c>
      <c r="C44" s="36">
        <f>+C45+C46+C47+C48+C49+C50+C51+C52+C53</f>
        <v>316</v>
      </c>
      <c r="D44" s="36">
        <f>+D45+D46+D47+D48+D49+D50+D51+D52+D53</f>
        <v>320</v>
      </c>
    </row>
    <row r="45" spans="1:4" ht="24">
      <c r="A45" s="35" t="s">
        <v>173</v>
      </c>
      <c r="B45" s="35" t="s">
        <v>174</v>
      </c>
      <c r="C45" s="37">
        <v>7573</v>
      </c>
      <c r="D45" s="37">
        <v>7573</v>
      </c>
    </row>
    <row r="46" spans="1:4" ht="15">
      <c r="A46" s="35"/>
      <c r="B46" s="35" t="s">
        <v>175</v>
      </c>
      <c r="C46" s="37">
        <v>0</v>
      </c>
      <c r="D46" s="37">
        <v>0</v>
      </c>
    </row>
    <row r="47" spans="1:4" ht="24">
      <c r="A47" s="35" t="s">
        <v>176</v>
      </c>
      <c r="B47" s="35" t="s">
        <v>177</v>
      </c>
      <c r="C47" s="37">
        <v>8347</v>
      </c>
      <c r="D47" s="37">
        <v>8347</v>
      </c>
    </row>
    <row r="48" spans="1:4" ht="15">
      <c r="A48" s="35" t="s">
        <v>68</v>
      </c>
      <c r="B48" s="35" t="s">
        <v>178</v>
      </c>
      <c r="C48" s="37">
        <v>0</v>
      </c>
      <c r="D48" s="37">
        <v>0</v>
      </c>
    </row>
    <row r="49" spans="1:4" ht="15">
      <c r="A49" s="35" t="s">
        <v>70</v>
      </c>
      <c r="B49" s="35" t="s">
        <v>179</v>
      </c>
      <c r="C49" s="37">
        <v>-15601</v>
      </c>
      <c r="D49" s="37">
        <v>-15539</v>
      </c>
    </row>
    <row r="50" spans="1:4" ht="15">
      <c r="A50" s="35"/>
      <c r="B50" s="35" t="s">
        <v>180</v>
      </c>
      <c r="C50" s="37">
        <v>0</v>
      </c>
      <c r="D50" s="37">
        <v>0</v>
      </c>
    </row>
    <row r="51" spans="1:4" ht="15">
      <c r="A51" s="35"/>
      <c r="B51" s="35" t="s">
        <v>181</v>
      </c>
      <c r="C51" s="37">
        <v>-3</v>
      </c>
      <c r="D51" s="37">
        <v>-61</v>
      </c>
    </row>
    <row r="52" spans="1:4" ht="15">
      <c r="A52" s="35" t="s">
        <v>74</v>
      </c>
      <c r="B52" s="35" t="s">
        <v>182</v>
      </c>
      <c r="C52" s="37">
        <v>0</v>
      </c>
      <c r="D52" s="37">
        <v>0</v>
      </c>
    </row>
    <row r="53" spans="1:4" ht="15">
      <c r="A53" s="35"/>
      <c r="B53" s="35" t="s">
        <v>183</v>
      </c>
      <c r="C53" s="37">
        <v>0</v>
      </c>
      <c r="D53" s="37">
        <v>0</v>
      </c>
    </row>
    <row r="54" spans="1:4" ht="15">
      <c r="A54" s="35" t="s">
        <v>77</v>
      </c>
      <c r="B54" s="35" t="s">
        <v>78</v>
      </c>
      <c r="C54" s="37">
        <v>0</v>
      </c>
      <c r="D54" s="37">
        <v>0</v>
      </c>
    </row>
    <row r="55" spans="1:4" ht="15">
      <c r="A55" s="35" t="s">
        <v>79</v>
      </c>
      <c r="B55" s="35" t="s">
        <v>80</v>
      </c>
      <c r="C55" s="37">
        <v>0</v>
      </c>
      <c r="D55" s="37">
        <v>0</v>
      </c>
    </row>
    <row r="56" spans="1:4" ht="15">
      <c r="A56" s="33"/>
      <c r="B56" s="33" t="s">
        <v>184</v>
      </c>
      <c r="C56" s="34">
        <f>+C57+C61+C66+C67+C68+C69+C70</f>
        <v>0</v>
      </c>
      <c r="D56" s="34">
        <f>+D57+D61+D66+D67+D68+D69+D70</f>
        <v>0</v>
      </c>
    </row>
    <row r="57" spans="1:4" ht="15">
      <c r="A57" s="35"/>
      <c r="B57" s="35" t="s">
        <v>82</v>
      </c>
      <c r="C57" s="36">
        <f>+C58+C59+C60</f>
        <v>0</v>
      </c>
      <c r="D57" s="36">
        <f>+D58+D59+D60</f>
        <v>0</v>
      </c>
    </row>
    <row r="58" spans="1:4" ht="15">
      <c r="A58" s="35"/>
      <c r="B58" s="35" t="s">
        <v>185</v>
      </c>
      <c r="C58" s="37">
        <v>0</v>
      </c>
      <c r="D58" s="37">
        <v>0</v>
      </c>
    </row>
    <row r="59" spans="1:4" ht="15">
      <c r="A59" s="35"/>
      <c r="B59" s="35" t="s">
        <v>186</v>
      </c>
      <c r="C59" s="37">
        <v>0</v>
      </c>
      <c r="D59" s="37">
        <v>0</v>
      </c>
    </row>
    <row r="60" spans="1:4" ht="15">
      <c r="A60" s="35" t="s">
        <v>85</v>
      </c>
      <c r="B60" s="35" t="s">
        <v>187</v>
      </c>
      <c r="C60" s="37">
        <v>0</v>
      </c>
      <c r="D60" s="37">
        <v>0</v>
      </c>
    </row>
    <row r="61" spans="1:4" ht="15">
      <c r="A61" s="35"/>
      <c r="B61" s="35" t="s">
        <v>87</v>
      </c>
      <c r="C61" s="36">
        <f>+C62+C63+C64+C65</f>
        <v>0</v>
      </c>
      <c r="D61" s="36">
        <f>+D62+D63+D64+D65</f>
        <v>0</v>
      </c>
    </row>
    <row r="62" spans="1:4" ht="15">
      <c r="A62" s="35" t="s">
        <v>88</v>
      </c>
      <c r="B62" s="35" t="s">
        <v>188</v>
      </c>
      <c r="C62" s="37">
        <v>0</v>
      </c>
      <c r="D62" s="37">
        <v>0</v>
      </c>
    </row>
    <row r="63" spans="1:4" ht="15">
      <c r="A63" s="35" t="s">
        <v>90</v>
      </c>
      <c r="B63" s="35" t="s">
        <v>189</v>
      </c>
      <c r="C63" s="37">
        <v>0</v>
      </c>
      <c r="D63" s="37">
        <v>0</v>
      </c>
    </row>
    <row r="64" spans="1:4" ht="15">
      <c r="A64" s="35" t="s">
        <v>92</v>
      </c>
      <c r="B64" s="35" t="s">
        <v>190</v>
      </c>
      <c r="C64" s="37">
        <v>0</v>
      </c>
      <c r="D64" s="37">
        <v>0</v>
      </c>
    </row>
    <row r="65" spans="1:4" ht="15">
      <c r="A65" s="35" t="s">
        <v>94</v>
      </c>
      <c r="B65" s="35" t="s">
        <v>191</v>
      </c>
      <c r="C65" s="37">
        <v>0</v>
      </c>
      <c r="D65" s="37">
        <v>0</v>
      </c>
    </row>
    <row r="66" spans="1:4" ht="15">
      <c r="A66" s="35" t="s">
        <v>96</v>
      </c>
      <c r="B66" s="35" t="s">
        <v>97</v>
      </c>
      <c r="C66" s="37">
        <v>0</v>
      </c>
      <c r="D66" s="37">
        <v>0</v>
      </c>
    </row>
    <row r="67" spans="1:4" ht="15">
      <c r="A67" s="35" t="s">
        <v>98</v>
      </c>
      <c r="B67" s="35" t="s">
        <v>99</v>
      </c>
      <c r="C67" s="37">
        <v>0</v>
      </c>
      <c r="D67" s="37">
        <v>0</v>
      </c>
    </row>
    <row r="68" spans="1:4" ht="15">
      <c r="A68" s="35" t="s">
        <v>100</v>
      </c>
      <c r="B68" s="35" t="s">
        <v>101</v>
      </c>
      <c r="C68" s="37">
        <v>0</v>
      </c>
      <c r="D68" s="37">
        <v>0</v>
      </c>
    </row>
    <row r="69" spans="1:4" ht="15">
      <c r="A69" s="35" t="s">
        <v>192</v>
      </c>
      <c r="B69" s="35" t="s">
        <v>103</v>
      </c>
      <c r="C69" s="37">
        <v>0</v>
      </c>
      <c r="D69" s="37">
        <v>0</v>
      </c>
    </row>
    <row r="70" spans="1:4" ht="15">
      <c r="A70" s="35" t="s">
        <v>193</v>
      </c>
      <c r="B70" s="35" t="s">
        <v>105</v>
      </c>
      <c r="C70" s="37">
        <v>0</v>
      </c>
      <c r="D70" s="37">
        <v>0</v>
      </c>
    </row>
    <row r="71" spans="1:4" ht="15">
      <c r="A71" s="33"/>
      <c r="B71" s="33" t="s">
        <v>194</v>
      </c>
      <c r="C71" s="34">
        <f>+C72+C73+C77+C82+C83+C86+C87</f>
        <v>-1</v>
      </c>
      <c r="D71" s="34">
        <f>+D72+D73+D77+D82+D83+D86+D87</f>
        <v>0</v>
      </c>
    </row>
    <row r="72" spans="1:4" ht="15">
      <c r="A72" s="35" t="s">
        <v>107</v>
      </c>
      <c r="B72" s="35" t="s">
        <v>108</v>
      </c>
      <c r="C72" s="37">
        <v>0</v>
      </c>
      <c r="D72" s="37">
        <v>0</v>
      </c>
    </row>
    <row r="73" spans="1:4" ht="15">
      <c r="A73" s="35"/>
      <c r="B73" s="35" t="s">
        <v>109</v>
      </c>
      <c r="C73" s="36">
        <f>+C74+C75+C76</f>
        <v>0</v>
      </c>
      <c r="D73" s="36">
        <f>+D74+D75+D76</f>
        <v>0</v>
      </c>
    </row>
    <row r="74" spans="1:4" ht="15">
      <c r="A74" s="35"/>
      <c r="B74" s="35" t="s">
        <v>185</v>
      </c>
      <c r="C74" s="37">
        <v>0</v>
      </c>
      <c r="D74" s="37">
        <v>0</v>
      </c>
    </row>
    <row r="75" spans="1:4" ht="15">
      <c r="A75" s="35"/>
      <c r="B75" s="35" t="s">
        <v>186</v>
      </c>
      <c r="C75" s="37">
        <v>0</v>
      </c>
      <c r="D75" s="37">
        <v>0</v>
      </c>
    </row>
    <row r="76" spans="1:4" ht="15">
      <c r="A76" s="35" t="s">
        <v>110</v>
      </c>
      <c r="B76" s="35" t="s">
        <v>187</v>
      </c>
      <c r="C76" s="37">
        <v>0</v>
      </c>
      <c r="D76" s="37">
        <v>0</v>
      </c>
    </row>
    <row r="77" spans="1:4" ht="15">
      <c r="A77" s="35"/>
      <c r="B77" s="35" t="s">
        <v>111</v>
      </c>
      <c r="C77" s="36">
        <f>+C78+C79+C80+C81</f>
        <v>0</v>
      </c>
      <c r="D77" s="36">
        <f>+D78+D79+D80+D81</f>
        <v>0</v>
      </c>
    </row>
    <row r="78" spans="1:4" ht="15">
      <c r="A78" s="35" t="s">
        <v>112</v>
      </c>
      <c r="B78" s="35" t="s">
        <v>188</v>
      </c>
      <c r="C78" s="37">
        <v>0</v>
      </c>
      <c r="D78" s="37">
        <v>0</v>
      </c>
    </row>
    <row r="79" spans="1:4" ht="15">
      <c r="A79" s="35" t="s">
        <v>113</v>
      </c>
      <c r="B79" s="35" t="s">
        <v>189</v>
      </c>
      <c r="C79" s="37">
        <v>0</v>
      </c>
      <c r="D79" s="37">
        <v>0</v>
      </c>
    </row>
    <row r="80" spans="1:4" ht="15">
      <c r="A80" s="35" t="s">
        <v>114</v>
      </c>
      <c r="B80" s="35" t="s">
        <v>190</v>
      </c>
      <c r="C80" s="37">
        <v>0</v>
      </c>
      <c r="D80" s="37">
        <v>0</v>
      </c>
    </row>
    <row r="81" spans="1:4" ht="24">
      <c r="A81" s="35" t="s">
        <v>115</v>
      </c>
      <c r="B81" s="35" t="s">
        <v>195</v>
      </c>
      <c r="C81" s="37">
        <v>0</v>
      </c>
      <c r="D81" s="37">
        <v>0</v>
      </c>
    </row>
    <row r="82" spans="1:4" ht="24">
      <c r="A82" s="35" t="s">
        <v>117</v>
      </c>
      <c r="B82" s="35" t="s">
        <v>118</v>
      </c>
      <c r="C82" s="37">
        <v>0</v>
      </c>
      <c r="D82" s="37">
        <v>0</v>
      </c>
    </row>
    <row r="83" spans="1:4" ht="15">
      <c r="A83" s="35"/>
      <c r="B83" s="35" t="s">
        <v>119</v>
      </c>
      <c r="C83" s="36">
        <f>+C84+C85</f>
        <v>-1</v>
      </c>
      <c r="D83" s="36">
        <f>+D84+D85</f>
        <v>0</v>
      </c>
    </row>
    <row r="84" spans="1:4" ht="15">
      <c r="A84" s="35" t="s">
        <v>120</v>
      </c>
      <c r="B84" s="35" t="s">
        <v>196</v>
      </c>
      <c r="C84" s="37">
        <v>0</v>
      </c>
      <c r="D84" s="37">
        <v>0</v>
      </c>
    </row>
    <row r="85" spans="1:4" ht="15">
      <c r="A85" s="35" t="s">
        <v>122</v>
      </c>
      <c r="B85" s="35" t="s">
        <v>197</v>
      </c>
      <c r="C85" s="37">
        <v>-1</v>
      </c>
      <c r="D85" s="37">
        <v>0</v>
      </c>
    </row>
    <row r="86" spans="1:4" ht="15">
      <c r="A86" s="35" t="s">
        <v>124</v>
      </c>
      <c r="B86" s="35" t="s">
        <v>125</v>
      </c>
      <c r="C86" s="37">
        <v>0</v>
      </c>
      <c r="D86" s="37">
        <v>0</v>
      </c>
    </row>
    <row r="87" spans="1:4" ht="15">
      <c r="A87" s="35" t="s">
        <v>198</v>
      </c>
      <c r="B87" s="35" t="s">
        <v>127</v>
      </c>
      <c r="C87" s="37">
        <v>0</v>
      </c>
      <c r="D87" s="37">
        <v>0</v>
      </c>
    </row>
    <row r="88" spans="1:4" ht="15">
      <c r="A88" s="38"/>
      <c r="B88" s="39" t="s">
        <v>128</v>
      </c>
      <c r="C88" s="34">
        <f>+C43+C56+C71</f>
        <v>315</v>
      </c>
      <c r="D88" s="34">
        <f>+D43+D56+D71</f>
        <v>320</v>
      </c>
    </row>
    <row r="89" spans="1:4" ht="15">
      <c r="A89" s="46"/>
      <c r="B89" s="46"/>
      <c r="C89" s="47"/>
      <c r="D89" s="47"/>
    </row>
    <row r="90" ht="15">
      <c r="A90" s="7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45">
      <selection activeCell="C80" sqref="C80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16384" width="9.140625" style="45" customWidth="1"/>
  </cols>
  <sheetData>
    <row r="1" spans="1:4" s="44" customFormat="1" ht="39.75" customHeight="1" thickBot="1">
      <c r="A1" s="91" t="s">
        <v>150</v>
      </c>
      <c r="B1" s="83"/>
      <c r="C1" s="83"/>
      <c r="D1" s="84"/>
    </row>
    <row r="2" spans="1:4" s="44" customFormat="1" ht="19.5" customHeight="1" thickBot="1">
      <c r="A2" s="92"/>
      <c r="B2" s="86"/>
      <c r="C2" s="86"/>
      <c r="D2" s="87"/>
    </row>
    <row r="3" spans="1:4" s="44" customFormat="1" ht="19.5" customHeight="1" thickBot="1">
      <c r="A3" s="93"/>
      <c r="B3" s="89"/>
      <c r="C3" s="89"/>
      <c r="D3" s="89"/>
    </row>
    <row r="4" spans="1:4" ht="19.5" customHeight="1" thickBot="1">
      <c r="A4" s="94" t="s">
        <v>3</v>
      </c>
      <c r="B4" s="94"/>
      <c r="C4" s="94"/>
      <c r="D4" s="94"/>
    </row>
    <row r="5" spans="1:4" ht="15.75" thickBot="1">
      <c r="A5" s="32" t="s">
        <v>2</v>
      </c>
      <c r="B5" s="32" t="s">
        <v>151</v>
      </c>
      <c r="C5" s="32" t="s">
        <v>2</v>
      </c>
      <c r="D5" s="32" t="s">
        <v>2</v>
      </c>
    </row>
    <row r="6" spans="1:4" ht="15.75" thickBot="1">
      <c r="A6" s="32" t="s">
        <v>2</v>
      </c>
      <c r="B6" s="32" t="s">
        <v>152</v>
      </c>
      <c r="C6" s="32" t="s">
        <v>7</v>
      </c>
      <c r="D6" s="32" t="s">
        <v>8</v>
      </c>
    </row>
    <row r="7" spans="1:4" ht="15">
      <c r="A7" s="33"/>
      <c r="B7" s="33" t="s">
        <v>153</v>
      </c>
      <c r="C7" s="34">
        <f>+C8+C13+C17+C20+C21+C22+C23</f>
        <v>118704</v>
      </c>
      <c r="D7" s="34">
        <f>+D8+D13+D17+D20+D21+D22+D23</f>
        <v>132379</v>
      </c>
    </row>
    <row r="8" spans="1:4" ht="15">
      <c r="A8" s="35"/>
      <c r="B8" s="35" t="s">
        <v>10</v>
      </c>
      <c r="C8" s="36">
        <f>+C9+C10+C11+C12</f>
        <v>72150</v>
      </c>
      <c r="D8" s="36">
        <f>D9+D10+D11+D12</f>
        <v>83776</v>
      </c>
    </row>
    <row r="9" spans="1:4" ht="15">
      <c r="A9" s="35" t="s">
        <v>11</v>
      </c>
      <c r="B9" s="35" t="s">
        <v>154</v>
      </c>
      <c r="C9" s="37">
        <v>0</v>
      </c>
      <c r="D9" s="37">
        <v>0</v>
      </c>
    </row>
    <row r="10" spans="1:4" ht="15">
      <c r="A10" s="35" t="s">
        <v>13</v>
      </c>
      <c r="B10" s="35" t="s">
        <v>155</v>
      </c>
      <c r="C10" s="37">
        <v>62071</v>
      </c>
      <c r="D10" s="37">
        <v>72496</v>
      </c>
    </row>
    <row r="11" spans="1:4" ht="15">
      <c r="A11" s="35"/>
      <c r="B11" s="35" t="s">
        <v>156</v>
      </c>
      <c r="C11" s="37">
        <v>0</v>
      </c>
      <c r="D11" s="37">
        <v>0</v>
      </c>
    </row>
    <row r="12" spans="1:4" ht="15">
      <c r="A12" s="35" t="s">
        <v>16</v>
      </c>
      <c r="B12" s="35" t="s">
        <v>157</v>
      </c>
      <c r="C12" s="37">
        <v>10079</v>
      </c>
      <c r="D12" s="37">
        <v>11280</v>
      </c>
    </row>
    <row r="13" spans="1:4" ht="15">
      <c r="A13" s="35"/>
      <c r="B13" s="35" t="s">
        <v>18</v>
      </c>
      <c r="C13" s="36">
        <f>+C14+C15+C16</f>
        <v>46554</v>
      </c>
      <c r="D13" s="36">
        <f>+D14+D15+D16</f>
        <v>48444</v>
      </c>
    </row>
    <row r="14" spans="1:4" ht="15">
      <c r="A14" s="35" t="s">
        <v>19</v>
      </c>
      <c r="B14" s="35" t="s">
        <v>158</v>
      </c>
      <c r="C14" s="37">
        <v>0</v>
      </c>
      <c r="D14" s="37">
        <v>0</v>
      </c>
    </row>
    <row r="15" spans="1:4" ht="15">
      <c r="A15" s="35"/>
      <c r="B15" s="35" t="s">
        <v>156</v>
      </c>
      <c r="C15" s="37">
        <v>0</v>
      </c>
      <c r="D15" s="37">
        <v>0</v>
      </c>
    </row>
    <row r="16" spans="1:4" ht="24">
      <c r="A16" s="35" t="s">
        <v>21</v>
      </c>
      <c r="B16" s="35" t="s">
        <v>159</v>
      </c>
      <c r="C16" s="37">
        <v>46554</v>
      </c>
      <c r="D16" s="37">
        <v>48444</v>
      </c>
    </row>
    <row r="17" spans="1:4" ht="15">
      <c r="A17" s="35"/>
      <c r="B17" s="35" t="s">
        <v>23</v>
      </c>
      <c r="C17" s="36">
        <f>+C18+C19</f>
        <v>0</v>
      </c>
      <c r="D17" s="36">
        <f>+D18+D19</f>
        <v>0</v>
      </c>
    </row>
    <row r="18" spans="1:4" ht="15">
      <c r="A18" s="35" t="s">
        <v>24</v>
      </c>
      <c r="B18" s="35" t="s">
        <v>158</v>
      </c>
      <c r="C18" s="37">
        <v>0</v>
      </c>
      <c r="D18" s="37">
        <v>0</v>
      </c>
    </row>
    <row r="19" spans="1:4" ht="15">
      <c r="A19" s="35" t="s">
        <v>25</v>
      </c>
      <c r="B19" s="35" t="s">
        <v>160</v>
      </c>
      <c r="C19" s="37">
        <v>0</v>
      </c>
      <c r="D19" s="37">
        <v>0</v>
      </c>
    </row>
    <row r="20" spans="1:4" ht="24">
      <c r="A20" s="35" t="s">
        <v>27</v>
      </c>
      <c r="B20" s="35" t="s">
        <v>28</v>
      </c>
      <c r="C20" s="37">
        <v>0</v>
      </c>
      <c r="D20" s="37">
        <v>0</v>
      </c>
    </row>
    <row r="21" spans="1:4" ht="24">
      <c r="A21" s="35" t="s">
        <v>29</v>
      </c>
      <c r="B21" s="35" t="s">
        <v>30</v>
      </c>
      <c r="C21" s="37">
        <v>0</v>
      </c>
      <c r="D21" s="37">
        <v>159</v>
      </c>
    </row>
    <row r="22" spans="1:4" ht="15">
      <c r="A22" s="35"/>
      <c r="B22" s="35" t="s">
        <v>31</v>
      </c>
      <c r="C22" s="37">
        <v>0</v>
      </c>
      <c r="D22" s="37">
        <v>0</v>
      </c>
    </row>
    <row r="23" spans="1:4" ht="15">
      <c r="A23" s="35" t="s">
        <v>161</v>
      </c>
      <c r="B23" s="35" t="s">
        <v>33</v>
      </c>
      <c r="C23" s="37">
        <v>0</v>
      </c>
      <c r="D23" s="37">
        <v>0</v>
      </c>
    </row>
    <row r="24" spans="1:4" ht="15">
      <c r="A24" s="33"/>
      <c r="B24" s="33" t="s">
        <v>162</v>
      </c>
      <c r="C24" s="34">
        <f>+C25+C31+C34+C38+C39+C40+C41</f>
        <v>53172</v>
      </c>
      <c r="D24" s="34">
        <f>+D25+D31+D34+D38+D39+D40+D41</f>
        <v>116542</v>
      </c>
    </row>
    <row r="25" spans="1:4" ht="15">
      <c r="A25" s="35"/>
      <c r="B25" s="35" t="s">
        <v>35</v>
      </c>
      <c r="C25" s="36">
        <f>+C26+C27+C28+C29+C30</f>
        <v>0</v>
      </c>
      <c r="D25" s="36">
        <f>+D26+D27+D28+D29+D30</f>
        <v>0</v>
      </c>
    </row>
    <row r="26" spans="1:4" ht="15">
      <c r="A26" s="35"/>
      <c r="B26" s="35" t="s">
        <v>163</v>
      </c>
      <c r="C26" s="37">
        <v>0</v>
      </c>
      <c r="D26" s="37">
        <v>0</v>
      </c>
    </row>
    <row r="27" spans="1:4" ht="15">
      <c r="A27" s="35" t="s">
        <v>37</v>
      </c>
      <c r="B27" s="35" t="s">
        <v>158</v>
      </c>
      <c r="C27" s="37">
        <v>0</v>
      </c>
      <c r="D27" s="37">
        <v>0</v>
      </c>
    </row>
    <row r="28" spans="1:4" ht="15">
      <c r="A28" s="35" t="s">
        <v>37</v>
      </c>
      <c r="B28" s="35" t="s">
        <v>164</v>
      </c>
      <c r="C28" s="37">
        <v>0</v>
      </c>
      <c r="D28" s="37">
        <v>0</v>
      </c>
    </row>
    <row r="29" spans="1:4" ht="15">
      <c r="A29" s="35" t="s">
        <v>40</v>
      </c>
      <c r="B29" s="35" t="s">
        <v>165</v>
      </c>
      <c r="C29" s="37">
        <v>0</v>
      </c>
      <c r="D29" s="37">
        <v>0</v>
      </c>
    </row>
    <row r="30" spans="1:4" ht="15">
      <c r="A30" s="35" t="s">
        <v>42</v>
      </c>
      <c r="B30" s="35" t="s">
        <v>166</v>
      </c>
      <c r="C30" s="37">
        <v>0</v>
      </c>
      <c r="D30" s="37">
        <v>0</v>
      </c>
    </row>
    <row r="31" spans="1:4" ht="15">
      <c r="A31" s="35"/>
      <c r="B31" s="35" t="s">
        <v>44</v>
      </c>
      <c r="C31" s="36">
        <f>+C32+C33</f>
        <v>112</v>
      </c>
      <c r="D31" s="36">
        <f>+D32+D33</f>
        <v>164</v>
      </c>
    </row>
    <row r="32" spans="1:4" ht="15">
      <c r="A32" s="35" t="s">
        <v>45</v>
      </c>
      <c r="B32" s="35" t="s">
        <v>167</v>
      </c>
      <c r="C32" s="37">
        <v>112</v>
      </c>
      <c r="D32" s="37">
        <v>164</v>
      </c>
    </row>
    <row r="33" spans="1:4" ht="15">
      <c r="A33" s="35"/>
      <c r="B33" s="35" t="s">
        <v>156</v>
      </c>
      <c r="C33" s="37">
        <v>0</v>
      </c>
      <c r="D33" s="37">
        <v>0</v>
      </c>
    </row>
    <row r="34" spans="1:4" ht="15">
      <c r="A34" s="35"/>
      <c r="B34" s="35" t="s">
        <v>47</v>
      </c>
      <c r="C34" s="36">
        <f>+C35+C36+C37</f>
        <v>235</v>
      </c>
      <c r="D34" s="36">
        <f>+D35+D36+D37</f>
        <v>87987</v>
      </c>
    </row>
    <row r="35" spans="1:4" ht="24">
      <c r="A35" s="35" t="s">
        <v>168</v>
      </c>
      <c r="B35" s="35" t="s">
        <v>169</v>
      </c>
      <c r="C35" s="37">
        <v>0</v>
      </c>
      <c r="D35" s="37">
        <v>0</v>
      </c>
    </row>
    <row r="36" spans="1:4" ht="15">
      <c r="A36" s="35"/>
      <c r="B36" s="35" t="s">
        <v>170</v>
      </c>
      <c r="C36" s="37">
        <v>0</v>
      </c>
      <c r="D36" s="37">
        <v>0</v>
      </c>
    </row>
    <row r="37" spans="1:4" ht="15">
      <c r="A37" s="35" t="s">
        <v>51</v>
      </c>
      <c r="B37" s="35" t="s">
        <v>171</v>
      </c>
      <c r="C37" s="37">
        <v>235</v>
      </c>
      <c r="D37" s="37">
        <v>87987</v>
      </c>
    </row>
    <row r="38" spans="1:4" ht="24">
      <c r="A38" s="35" t="s">
        <v>53</v>
      </c>
      <c r="B38" s="35" t="s">
        <v>54</v>
      </c>
      <c r="C38" s="37">
        <v>0</v>
      </c>
      <c r="D38" s="37">
        <v>0</v>
      </c>
    </row>
    <row r="39" spans="1:4" ht="24">
      <c r="A39" s="35" t="s">
        <v>55</v>
      </c>
      <c r="B39" s="35" t="s">
        <v>56</v>
      </c>
      <c r="C39" s="37">
        <v>30080</v>
      </c>
      <c r="D39" s="37">
        <v>80</v>
      </c>
    </row>
    <row r="40" spans="1:4" ht="15">
      <c r="A40" s="35" t="s">
        <v>57</v>
      </c>
      <c r="B40" s="35" t="s">
        <v>58</v>
      </c>
      <c r="C40" s="37">
        <v>0</v>
      </c>
      <c r="D40" s="37">
        <v>0</v>
      </c>
    </row>
    <row r="41" spans="1:4" ht="15">
      <c r="A41" s="35"/>
      <c r="B41" s="35" t="s">
        <v>59</v>
      </c>
      <c r="C41" s="37">
        <v>22745</v>
      </c>
      <c r="D41" s="37">
        <v>28311</v>
      </c>
    </row>
    <row r="42" spans="1:4" ht="15">
      <c r="A42" s="38"/>
      <c r="B42" s="39" t="s">
        <v>60</v>
      </c>
      <c r="C42" s="34">
        <f>+C7+C24</f>
        <v>171876</v>
      </c>
      <c r="D42" s="34">
        <f>+D7+D24</f>
        <v>248921</v>
      </c>
    </row>
    <row r="43" spans="1:4" ht="15">
      <c r="A43" s="33"/>
      <c r="B43" s="33" t="s">
        <v>172</v>
      </c>
      <c r="C43" s="34">
        <f>+C44+C54+C55</f>
        <v>143368</v>
      </c>
      <c r="D43" s="34">
        <f>+D44+D54+D55</f>
        <v>225776</v>
      </c>
    </row>
    <row r="44" spans="1:4" ht="15">
      <c r="A44" s="35"/>
      <c r="B44" s="35" t="s">
        <v>62</v>
      </c>
      <c r="C44" s="36">
        <f>+C45+C46+C47+C48+C49+C50+C51+C52+C53</f>
        <v>140481</v>
      </c>
      <c r="D44" s="36">
        <f>+D45+D46+D47+D48+D49+D50+D51+D52+D53</f>
        <v>222635</v>
      </c>
    </row>
    <row r="45" spans="1:4" ht="24">
      <c r="A45" s="35" t="s">
        <v>173</v>
      </c>
      <c r="B45" s="35" t="s">
        <v>174</v>
      </c>
      <c r="C45" s="37">
        <v>700</v>
      </c>
      <c r="D45" s="37">
        <v>700</v>
      </c>
    </row>
    <row r="46" spans="1:4" ht="15">
      <c r="A46" s="35"/>
      <c r="B46" s="35" t="s">
        <v>175</v>
      </c>
      <c r="C46" s="37">
        <v>0</v>
      </c>
      <c r="D46" s="37">
        <v>0</v>
      </c>
    </row>
    <row r="47" spans="1:4" ht="24">
      <c r="A47" s="35" t="s">
        <v>176</v>
      </c>
      <c r="B47" s="35" t="s">
        <v>177</v>
      </c>
      <c r="C47" s="37">
        <v>0</v>
      </c>
      <c r="D47" s="37">
        <v>0</v>
      </c>
    </row>
    <row r="48" spans="1:4" ht="15">
      <c r="A48" s="35" t="s">
        <v>68</v>
      </c>
      <c r="B48" s="35" t="s">
        <v>178</v>
      </c>
      <c r="C48" s="37">
        <v>0</v>
      </c>
      <c r="D48" s="37">
        <v>0</v>
      </c>
    </row>
    <row r="49" spans="1:4" ht="15">
      <c r="A49" s="35" t="s">
        <v>70</v>
      </c>
      <c r="B49" s="35" t="s">
        <v>179</v>
      </c>
      <c r="C49" s="37">
        <v>-170201</v>
      </c>
      <c r="D49" s="37">
        <v>-146411</v>
      </c>
    </row>
    <row r="50" spans="1:4" ht="15">
      <c r="A50" s="35"/>
      <c r="B50" s="35" t="s">
        <v>180</v>
      </c>
      <c r="C50" s="37">
        <v>392136</v>
      </c>
      <c r="D50" s="37">
        <v>538547</v>
      </c>
    </row>
    <row r="51" spans="1:4" ht="15">
      <c r="A51" s="35"/>
      <c r="B51" s="35" t="s">
        <v>181</v>
      </c>
      <c r="C51" s="37">
        <v>-82154</v>
      </c>
      <c r="D51" s="37">
        <v>-170201</v>
      </c>
    </row>
    <row r="52" spans="1:4" ht="15">
      <c r="A52" s="35" t="s">
        <v>74</v>
      </c>
      <c r="B52" s="35" t="s">
        <v>182</v>
      </c>
      <c r="C52" s="37">
        <v>0</v>
      </c>
      <c r="D52" s="37">
        <v>0</v>
      </c>
    </row>
    <row r="53" spans="1:4" ht="15">
      <c r="A53" s="35"/>
      <c r="B53" s="35" t="s">
        <v>183</v>
      </c>
      <c r="C53" s="37">
        <v>0</v>
      </c>
      <c r="D53" s="37">
        <v>0</v>
      </c>
    </row>
    <row r="54" spans="1:4" ht="15">
      <c r="A54" s="35" t="s">
        <v>77</v>
      </c>
      <c r="B54" s="35" t="s">
        <v>78</v>
      </c>
      <c r="C54" s="37">
        <v>0</v>
      </c>
      <c r="D54" s="37">
        <v>0</v>
      </c>
    </row>
    <row r="55" spans="1:4" ht="15">
      <c r="A55" s="35" t="s">
        <v>79</v>
      </c>
      <c r="B55" s="35" t="s">
        <v>80</v>
      </c>
      <c r="C55" s="37">
        <v>2887</v>
      </c>
      <c r="D55" s="37">
        <v>3141</v>
      </c>
    </row>
    <row r="56" spans="1:4" ht="15">
      <c r="A56" s="33"/>
      <c r="B56" s="33" t="s">
        <v>184</v>
      </c>
      <c r="C56" s="34">
        <f>+C57+C61+C66+C67+C68+C69+C70</f>
        <v>0</v>
      </c>
      <c r="D56" s="34">
        <f>+D57+D61+D66+D67+D68+D69+D70</f>
        <v>0</v>
      </c>
    </row>
    <row r="57" spans="1:4" ht="15">
      <c r="A57" s="35"/>
      <c r="B57" s="35" t="s">
        <v>82</v>
      </c>
      <c r="C57" s="36">
        <f>+C58+C59+C60</f>
        <v>0</v>
      </c>
      <c r="D57" s="36">
        <f>+D58+D59+D60</f>
        <v>0</v>
      </c>
    </row>
    <row r="58" spans="1:4" ht="15">
      <c r="A58" s="35"/>
      <c r="B58" s="35" t="s">
        <v>185</v>
      </c>
      <c r="C58" s="37">
        <v>0</v>
      </c>
      <c r="D58" s="37">
        <v>0</v>
      </c>
    </row>
    <row r="59" spans="1:4" ht="15">
      <c r="A59" s="35"/>
      <c r="B59" s="35" t="s">
        <v>186</v>
      </c>
      <c r="C59" s="37">
        <v>0</v>
      </c>
      <c r="D59" s="37">
        <v>0</v>
      </c>
    </row>
    <row r="60" spans="1:4" ht="15">
      <c r="A60" s="35" t="s">
        <v>85</v>
      </c>
      <c r="B60" s="35" t="s">
        <v>187</v>
      </c>
      <c r="C60" s="37">
        <v>0</v>
      </c>
      <c r="D60" s="37">
        <v>0</v>
      </c>
    </row>
    <row r="61" spans="1:4" ht="15">
      <c r="A61" s="35"/>
      <c r="B61" s="35" t="s">
        <v>87</v>
      </c>
      <c r="C61" s="36">
        <f>+C62+C63+C64+C65</f>
        <v>0</v>
      </c>
      <c r="D61" s="36">
        <f>+D62+D63+D64+D65</f>
        <v>0</v>
      </c>
    </row>
    <row r="62" spans="1:4" ht="15">
      <c r="A62" s="35" t="s">
        <v>88</v>
      </c>
      <c r="B62" s="35" t="s">
        <v>188</v>
      </c>
      <c r="C62" s="37">
        <v>0</v>
      </c>
      <c r="D62" s="37">
        <v>0</v>
      </c>
    </row>
    <row r="63" spans="1:4" ht="15">
      <c r="A63" s="35" t="s">
        <v>90</v>
      </c>
      <c r="B63" s="35" t="s">
        <v>189</v>
      </c>
      <c r="C63" s="37">
        <v>0</v>
      </c>
      <c r="D63" s="37">
        <v>0</v>
      </c>
    </row>
    <row r="64" spans="1:4" ht="15">
      <c r="A64" s="35" t="s">
        <v>92</v>
      </c>
      <c r="B64" s="35" t="s">
        <v>190</v>
      </c>
      <c r="C64" s="37">
        <v>0</v>
      </c>
      <c r="D64" s="37">
        <v>0</v>
      </c>
    </row>
    <row r="65" spans="1:4" ht="15">
      <c r="A65" s="35" t="s">
        <v>94</v>
      </c>
      <c r="B65" s="35" t="s">
        <v>191</v>
      </c>
      <c r="C65" s="37">
        <v>0</v>
      </c>
      <c r="D65" s="37">
        <v>0</v>
      </c>
    </row>
    <row r="66" spans="1:4" ht="15">
      <c r="A66" s="35" t="s">
        <v>96</v>
      </c>
      <c r="B66" s="35" t="s">
        <v>97</v>
      </c>
      <c r="C66" s="37">
        <v>0</v>
      </c>
      <c r="D66" s="37">
        <v>0</v>
      </c>
    </row>
    <row r="67" spans="1:4" ht="15">
      <c r="A67" s="35" t="s">
        <v>98</v>
      </c>
      <c r="B67" s="35" t="s">
        <v>99</v>
      </c>
      <c r="C67" s="37">
        <v>0</v>
      </c>
      <c r="D67" s="37">
        <v>0</v>
      </c>
    </row>
    <row r="68" spans="1:4" ht="15">
      <c r="A68" s="35" t="s">
        <v>100</v>
      </c>
      <c r="B68" s="35" t="s">
        <v>101</v>
      </c>
      <c r="C68" s="37">
        <v>0</v>
      </c>
      <c r="D68" s="37">
        <v>0</v>
      </c>
    </row>
    <row r="69" spans="1:4" ht="15">
      <c r="A69" s="35" t="s">
        <v>192</v>
      </c>
      <c r="B69" s="35" t="s">
        <v>103</v>
      </c>
      <c r="C69" s="37">
        <v>0</v>
      </c>
      <c r="D69" s="37">
        <v>0</v>
      </c>
    </row>
    <row r="70" spans="1:4" ht="15">
      <c r="A70" s="35" t="s">
        <v>193</v>
      </c>
      <c r="B70" s="35" t="s">
        <v>105</v>
      </c>
      <c r="C70" s="37">
        <v>0</v>
      </c>
      <c r="D70" s="37">
        <v>0</v>
      </c>
    </row>
    <row r="71" spans="1:4" ht="15">
      <c r="A71" s="33"/>
      <c r="B71" s="33" t="s">
        <v>194</v>
      </c>
      <c r="C71" s="34">
        <f>+C72+C73+C77+C82+C83+C86+C87</f>
        <v>28508</v>
      </c>
      <c r="D71" s="34">
        <f>+D72+D73+D77+D82+D83+D86+D87</f>
        <v>23145</v>
      </c>
    </row>
    <row r="72" spans="1:4" ht="15">
      <c r="A72" s="35" t="s">
        <v>107</v>
      </c>
      <c r="B72" s="35" t="s">
        <v>108</v>
      </c>
      <c r="C72" s="37">
        <v>0</v>
      </c>
      <c r="D72" s="37">
        <v>0</v>
      </c>
    </row>
    <row r="73" spans="1:4" ht="15">
      <c r="A73" s="35"/>
      <c r="B73" s="35" t="s">
        <v>109</v>
      </c>
      <c r="C73" s="36">
        <f>+C74+C75+C76</f>
        <v>691</v>
      </c>
      <c r="D73" s="36">
        <f>+D74+D75+D76</f>
        <v>709</v>
      </c>
    </row>
    <row r="74" spans="1:4" ht="15">
      <c r="A74" s="35"/>
      <c r="B74" s="35" t="s">
        <v>185</v>
      </c>
      <c r="C74" s="37">
        <v>691</v>
      </c>
      <c r="D74" s="37">
        <v>709</v>
      </c>
    </row>
    <row r="75" spans="1:4" ht="15">
      <c r="A75" s="35"/>
      <c r="B75" s="35" t="s">
        <v>186</v>
      </c>
      <c r="C75" s="37">
        <v>0</v>
      </c>
      <c r="D75" s="37">
        <v>0</v>
      </c>
    </row>
    <row r="76" spans="1:4" ht="15">
      <c r="A76" s="35" t="s">
        <v>110</v>
      </c>
      <c r="B76" s="35" t="s">
        <v>187</v>
      </c>
      <c r="C76" s="37">
        <v>0</v>
      </c>
      <c r="D76" s="37">
        <v>0</v>
      </c>
    </row>
    <row r="77" spans="1:4" ht="15">
      <c r="A77" s="35"/>
      <c r="B77" s="35" t="s">
        <v>111</v>
      </c>
      <c r="C77" s="36">
        <f>+C78+C79+C80+C81</f>
        <v>0</v>
      </c>
      <c r="D77" s="36">
        <f>+D78+D79+D80+D81</f>
        <v>0</v>
      </c>
    </row>
    <row r="78" spans="1:4" ht="15">
      <c r="A78" s="35" t="s">
        <v>112</v>
      </c>
      <c r="B78" s="35" t="s">
        <v>188</v>
      </c>
      <c r="C78" s="37">
        <v>0</v>
      </c>
      <c r="D78" s="37">
        <v>0</v>
      </c>
    </row>
    <row r="79" spans="1:4" ht="15">
      <c r="A79" s="35" t="s">
        <v>113</v>
      </c>
      <c r="B79" s="35" t="s">
        <v>189</v>
      </c>
      <c r="C79" s="37">
        <v>0</v>
      </c>
      <c r="D79" s="37">
        <v>0</v>
      </c>
    </row>
    <row r="80" spans="1:4" ht="15">
      <c r="A80" s="35" t="s">
        <v>114</v>
      </c>
      <c r="B80" s="35" t="s">
        <v>190</v>
      </c>
      <c r="C80" s="37">
        <v>0</v>
      </c>
      <c r="D80" s="37">
        <v>0</v>
      </c>
    </row>
    <row r="81" spans="1:4" ht="24">
      <c r="A81" s="35" t="s">
        <v>115</v>
      </c>
      <c r="B81" s="35" t="s">
        <v>195</v>
      </c>
      <c r="C81" s="37">
        <v>0</v>
      </c>
      <c r="D81" s="37">
        <v>0</v>
      </c>
    </row>
    <row r="82" spans="1:4" ht="24">
      <c r="A82" s="35" t="s">
        <v>117</v>
      </c>
      <c r="B82" s="35" t="s">
        <v>118</v>
      </c>
      <c r="C82" s="37">
        <v>0</v>
      </c>
      <c r="D82" s="37">
        <v>0</v>
      </c>
    </row>
    <row r="83" spans="1:4" ht="15">
      <c r="A83" s="35"/>
      <c r="B83" s="35" t="s">
        <v>119</v>
      </c>
      <c r="C83" s="36">
        <f>+C84+C85</f>
        <v>27817</v>
      </c>
      <c r="D83" s="36">
        <f>+D84+D85</f>
        <v>22436</v>
      </c>
    </row>
    <row r="84" spans="1:4" ht="15">
      <c r="A84" s="35" t="s">
        <v>120</v>
      </c>
      <c r="B84" s="35" t="s">
        <v>196</v>
      </c>
      <c r="C84" s="37">
        <v>24277</v>
      </c>
      <c r="D84" s="37">
        <v>18666</v>
      </c>
    </row>
    <row r="85" spans="1:4" ht="15">
      <c r="A85" s="35" t="s">
        <v>122</v>
      </c>
      <c r="B85" s="35" t="s">
        <v>197</v>
      </c>
      <c r="C85" s="37">
        <v>3540</v>
      </c>
      <c r="D85" s="37">
        <v>3770</v>
      </c>
    </row>
    <row r="86" spans="1:4" ht="15">
      <c r="A86" s="35" t="s">
        <v>124</v>
      </c>
      <c r="B86" s="35" t="s">
        <v>125</v>
      </c>
      <c r="C86" s="37">
        <v>0</v>
      </c>
      <c r="D86" s="37">
        <v>0</v>
      </c>
    </row>
    <row r="87" spans="1:4" ht="15">
      <c r="A87" s="35" t="s">
        <v>198</v>
      </c>
      <c r="B87" s="35" t="s">
        <v>127</v>
      </c>
      <c r="C87" s="37">
        <v>0</v>
      </c>
      <c r="D87" s="37">
        <v>0</v>
      </c>
    </row>
    <row r="88" spans="1:4" ht="15">
      <c r="A88" s="38"/>
      <c r="B88" s="39" t="s">
        <v>128</v>
      </c>
      <c r="C88" s="34">
        <f>+C43+C56+C71</f>
        <v>171876</v>
      </c>
      <c r="D88" s="34">
        <f>+D43+D56+D71</f>
        <v>248921</v>
      </c>
    </row>
    <row r="89" spans="1:4" ht="15">
      <c r="A89" s="46"/>
      <c r="B89" s="46"/>
      <c r="C89" s="47"/>
      <c r="D89" s="47"/>
    </row>
    <row r="90" ht="15">
      <c r="A90" s="4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="69" zoomScaleNormal="69" zoomScalePageLayoutView="0" workbookViewId="0" topLeftCell="A1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8.75" customHeight="1" thickBot="1">
      <c r="A4" s="13" t="s">
        <v>4</v>
      </c>
      <c r="B4" s="13" t="s">
        <v>9</v>
      </c>
      <c r="C4" s="14">
        <f>SUM(C5:C11)</f>
        <v>1517</v>
      </c>
      <c r="D4" s="14">
        <f>SUM(D5:D11)</f>
        <v>1506.93</v>
      </c>
    </row>
    <row r="5" spans="1:4" ht="34.5" thickBot="1">
      <c r="A5" s="15" t="s">
        <v>146</v>
      </c>
      <c r="B5" s="15" t="s">
        <v>10</v>
      </c>
      <c r="C5" s="16">
        <v>38</v>
      </c>
      <c r="D5" s="16">
        <v>54.22</v>
      </c>
    </row>
    <row r="6" spans="1:4" ht="45.75" thickBot="1">
      <c r="A6" s="15" t="s">
        <v>147</v>
      </c>
      <c r="B6" s="15" t="s">
        <v>18</v>
      </c>
      <c r="C6" s="16">
        <v>590</v>
      </c>
      <c r="D6" s="16">
        <v>575.48</v>
      </c>
    </row>
    <row r="7" spans="1:4" ht="15.75" thickBot="1">
      <c r="A7" s="15" t="s">
        <v>148</v>
      </c>
      <c r="B7" s="15" t="s">
        <v>23</v>
      </c>
      <c r="C7" s="16"/>
      <c r="D7" s="16"/>
    </row>
    <row r="8" spans="1:4" ht="29.25" customHeight="1" thickBot="1">
      <c r="A8" s="15" t="s">
        <v>27</v>
      </c>
      <c r="B8" s="15" t="s">
        <v>28</v>
      </c>
      <c r="C8" s="16">
        <v>700</v>
      </c>
      <c r="D8" s="16">
        <v>699.96</v>
      </c>
    </row>
    <row r="9" spans="1:4" ht="35.25" customHeight="1" thickBot="1">
      <c r="A9" s="15" t="s">
        <v>29</v>
      </c>
      <c r="B9" s="15" t="s">
        <v>30</v>
      </c>
      <c r="C9" s="16">
        <v>109</v>
      </c>
      <c r="D9" s="16">
        <v>95.79</v>
      </c>
    </row>
    <row r="10" spans="1:4" ht="15.75" thickBot="1">
      <c r="A10" s="15"/>
      <c r="B10" s="15" t="s">
        <v>31</v>
      </c>
      <c r="C10" s="16">
        <v>80</v>
      </c>
      <c r="D10" s="16">
        <v>81.48</v>
      </c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f>SUM(C13:C15,C19:C22)</f>
        <v>13999</v>
      </c>
      <c r="D12" s="14">
        <f>SUM(D13:D15,D19:D22)</f>
        <v>14348.539999999999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>
        <v>187</v>
      </c>
      <c r="D14" s="16">
        <v>204.56</v>
      </c>
    </row>
    <row r="15" spans="1:4" ht="15.75" thickBot="1">
      <c r="A15" s="15"/>
      <c r="B15" s="15" t="s">
        <v>47</v>
      </c>
      <c r="C15" s="16">
        <f>SUM(C16:C18)</f>
        <v>5239</v>
      </c>
      <c r="D15" s="16">
        <f>SUM(D16:D18)</f>
        <v>4770.95</v>
      </c>
    </row>
    <row r="16" spans="1:4" ht="24" customHeight="1" thickBot="1">
      <c r="A16" s="15" t="s">
        <v>48</v>
      </c>
      <c r="B16" s="15" t="s">
        <v>49</v>
      </c>
      <c r="C16" s="16">
        <f>3606+1385</f>
        <v>4991</v>
      </c>
      <c r="D16" s="16">
        <v>4212.59</v>
      </c>
    </row>
    <row r="17" spans="1:4" ht="15.75" thickBot="1">
      <c r="A17" s="15"/>
      <c r="B17" s="15" t="s">
        <v>50</v>
      </c>
      <c r="C17" s="16"/>
      <c r="D17" s="16"/>
    </row>
    <row r="18" spans="1:4" ht="15.75" thickBot="1">
      <c r="A18" s="15" t="s">
        <v>51</v>
      </c>
      <c r="B18" s="15" t="s">
        <v>52</v>
      </c>
      <c r="C18" s="16">
        <f>2+193+53</f>
        <v>248</v>
      </c>
      <c r="D18" s="16">
        <v>558.36</v>
      </c>
    </row>
    <row r="19" spans="1:4" ht="46.5" customHeight="1" thickBot="1">
      <c r="A19" s="15" t="s">
        <v>53</v>
      </c>
      <c r="B19" s="15" t="s">
        <v>54</v>
      </c>
      <c r="C19" s="16"/>
      <c r="D19" s="16"/>
    </row>
    <row r="20" spans="1:4" ht="52.5" customHeight="1" thickBot="1">
      <c r="A20" s="15" t="s">
        <v>55</v>
      </c>
      <c r="B20" s="15" t="s">
        <v>56</v>
      </c>
      <c r="C20" s="16">
        <v>20</v>
      </c>
      <c r="D20" s="16">
        <v>4.86</v>
      </c>
    </row>
    <row r="21" spans="1:4" ht="15.75" thickBot="1">
      <c r="A21" s="15" t="s">
        <v>57</v>
      </c>
      <c r="B21" s="15" t="s">
        <v>58</v>
      </c>
      <c r="C21" s="16">
        <v>4051</v>
      </c>
      <c r="D21" s="16">
        <v>3673.75</v>
      </c>
    </row>
    <row r="22" spans="1:4" ht="15.75" thickBot="1">
      <c r="A22" s="15"/>
      <c r="B22" s="15" t="s">
        <v>59</v>
      </c>
      <c r="C22" s="16">
        <v>4502</v>
      </c>
      <c r="D22" s="16">
        <v>5694.42</v>
      </c>
    </row>
    <row r="23" spans="1:4" ht="25.5" customHeight="1" thickBot="1">
      <c r="A23" s="17"/>
      <c r="B23" s="17" t="s">
        <v>60</v>
      </c>
      <c r="C23" s="18">
        <f>C4+C12</f>
        <v>15516</v>
      </c>
      <c r="D23" s="18">
        <f>D4+D12</f>
        <v>15855.47</v>
      </c>
    </row>
    <row r="24" spans="1:4" ht="15.75" thickBot="1">
      <c r="A24" s="13" t="s">
        <v>4</v>
      </c>
      <c r="B24" s="13" t="s">
        <v>61</v>
      </c>
      <c r="C24" s="14">
        <f>C25+C35+C36</f>
        <v>8644</v>
      </c>
      <c r="D24" s="14">
        <f>D25+D35+D36</f>
        <v>7959.74</v>
      </c>
    </row>
    <row r="25" spans="1:4" ht="15.75" thickBot="1">
      <c r="A25" s="15"/>
      <c r="B25" s="15" t="s">
        <v>62</v>
      </c>
      <c r="C25" s="16">
        <f>SUM(C26:C34)</f>
        <v>8644</v>
      </c>
      <c r="D25" s="16">
        <f>SUM(D26:D34)</f>
        <v>7943.41</v>
      </c>
    </row>
    <row r="26" spans="1:4" ht="15.75" thickBot="1">
      <c r="A26" s="15" t="s">
        <v>63</v>
      </c>
      <c r="B26" s="15" t="s">
        <v>64</v>
      </c>
      <c r="C26" s="16">
        <v>342</v>
      </c>
      <c r="D26" s="16">
        <v>342.3</v>
      </c>
    </row>
    <row r="27" spans="1:4" ht="15.75" thickBot="1">
      <c r="A27" s="15"/>
      <c r="B27" s="15" t="s">
        <v>65</v>
      </c>
      <c r="C27" s="16">
        <v>1617</v>
      </c>
      <c r="D27" s="16">
        <v>1617.33</v>
      </c>
    </row>
    <row r="28" spans="1:4" ht="15.75" thickBot="1">
      <c r="A28" s="15" t="s">
        <v>66</v>
      </c>
      <c r="B28" s="15" t="s">
        <v>67</v>
      </c>
      <c r="C28" s="16">
        <v>5539</v>
      </c>
      <c r="D28" s="16">
        <v>5154.17</v>
      </c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/>
      <c r="D30" s="16"/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>
        <v>1146</v>
      </c>
      <c r="D32" s="16">
        <v>829.61</v>
      </c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>
        <v>16.33</v>
      </c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f>SUM(C38:C39,C44:C48)</f>
        <v>1873</v>
      </c>
      <c r="D37" s="14">
        <f>SUM(D38:D39,D44:D48)</f>
        <v>1852.1599999999999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f>SUM(C40:C43)</f>
        <v>1873</v>
      </c>
      <c r="D39" s="16">
        <f>SUM(D40:D43)</f>
        <v>1852.1599999999999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>
        <v>121</v>
      </c>
      <c r="D42" s="16">
        <v>100.54</v>
      </c>
    </row>
    <row r="43" spans="1:4" ht="18" customHeight="1" thickBot="1">
      <c r="A43" s="15" t="s">
        <v>94</v>
      </c>
      <c r="B43" s="15" t="s">
        <v>95</v>
      </c>
      <c r="C43" s="16">
        <v>1752</v>
      </c>
      <c r="D43" s="16">
        <v>1751.62</v>
      </c>
    </row>
    <row r="44" spans="1:4" ht="15.7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f>SUM(C50:C52,C57:C58,C61:C62)</f>
        <v>4999</v>
      </c>
      <c r="D49" s="14">
        <f>SUM(D50:D52,D57:D58,D61:D62)</f>
        <v>6043.57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>
        <v>49</v>
      </c>
      <c r="D51" s="16">
        <v>49.1</v>
      </c>
    </row>
    <row r="52" spans="1:4" ht="15.75" thickBot="1">
      <c r="A52" s="15"/>
      <c r="B52" s="15" t="s">
        <v>111</v>
      </c>
      <c r="C52" s="16">
        <f>SUM(C53:C56)</f>
        <v>1355</v>
      </c>
      <c r="D52" s="16">
        <f>SUM(D53:D56)</f>
        <v>1493.1499999999999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>
        <v>609</v>
      </c>
      <c r="D54" s="16"/>
    </row>
    <row r="55" spans="1:4" ht="15.75" thickBot="1">
      <c r="A55" s="15" t="s">
        <v>114</v>
      </c>
      <c r="B55" s="15" t="s">
        <v>93</v>
      </c>
      <c r="C55" s="16">
        <v>45</v>
      </c>
      <c r="D55" s="16">
        <v>91.86</v>
      </c>
    </row>
    <row r="56" spans="1:4" ht="42" customHeight="1" thickBot="1">
      <c r="A56" s="15" t="s">
        <v>115</v>
      </c>
      <c r="B56" s="15" t="s">
        <v>116</v>
      </c>
      <c r="C56" s="16">
        <v>701</v>
      </c>
      <c r="D56" s="16">
        <v>1401.29</v>
      </c>
    </row>
    <row r="57" spans="1:4" ht="31.5" customHeight="1" thickBot="1">
      <c r="A57" s="15" t="s">
        <v>117</v>
      </c>
      <c r="B57" s="15" t="s">
        <v>118</v>
      </c>
      <c r="C57" s="16"/>
      <c r="D57" s="16"/>
    </row>
    <row r="58" spans="1:4" ht="15.75" thickBot="1">
      <c r="A58" s="15"/>
      <c r="B58" s="15" t="s">
        <v>119</v>
      </c>
      <c r="C58" s="16">
        <f>SUM(C59:C60)</f>
        <v>3066</v>
      </c>
      <c r="D58" s="16">
        <f>SUM(D59:D60)</f>
        <v>3366.98</v>
      </c>
    </row>
    <row r="59" spans="1:4" ht="15.75" thickBot="1">
      <c r="A59" s="15" t="s">
        <v>120</v>
      </c>
      <c r="B59" s="15" t="s">
        <v>121</v>
      </c>
      <c r="C59" s="16">
        <f>1836+551</f>
        <v>2387</v>
      </c>
      <c r="D59" s="16">
        <v>1874.07</v>
      </c>
    </row>
    <row r="60" spans="1:4" ht="15.75" thickBot="1">
      <c r="A60" s="15" t="s">
        <v>122</v>
      </c>
      <c r="B60" s="15" t="s">
        <v>123</v>
      </c>
      <c r="C60" s="16">
        <f>679</f>
        <v>679</v>
      </c>
      <c r="D60" s="16">
        <v>1492.91</v>
      </c>
    </row>
    <row r="61" spans="1:4" ht="15.75" thickBot="1">
      <c r="A61" s="15" t="s">
        <v>124</v>
      </c>
      <c r="B61" s="15" t="s">
        <v>125</v>
      </c>
      <c r="C61" s="16">
        <v>529</v>
      </c>
      <c r="D61" s="16">
        <v>1134.34</v>
      </c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23.25" customHeight="1" thickBot="1">
      <c r="A63" s="17"/>
      <c r="B63" s="17" t="s">
        <v>128</v>
      </c>
      <c r="C63" s="18">
        <f>C24+C37+C49</f>
        <v>15516</v>
      </c>
      <c r="D63" s="18">
        <f>D24+D37+D49</f>
        <v>15855.47</v>
      </c>
    </row>
  </sheetData>
  <sheetProtection/>
  <mergeCells count="1">
    <mergeCell ref="A1:D1"/>
  </mergeCells>
  <printOptions/>
  <pageMargins left="0.2362204724409449" right="0.2362204724409449" top="0.9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="69" zoomScaleNormal="69" zoomScalePageLayoutView="0" workbookViewId="0" topLeftCell="A1">
      <selection activeCell="A1" sqref="A1:D63"/>
    </sheetView>
  </sheetViews>
  <sheetFormatPr defaultColWidth="11.421875" defaultRowHeight="15"/>
  <cols>
    <col min="1" max="1" width="49.00390625" style="0" customWidth="1"/>
    <col min="2" max="2" width="85.7109375" style="0" bestFit="1" customWidth="1"/>
    <col min="3" max="3" width="20.7109375" style="0" customWidth="1"/>
    <col min="4" max="4" width="21.28125" style="0" customWidth="1"/>
    <col min="5" max="5" width="28.57421875" style="0" bestFit="1" customWidth="1"/>
    <col min="6" max="6" width="85.7109375" style="0" bestFit="1" customWidth="1"/>
    <col min="7" max="8" width="15.28125" style="0" bestFit="1" customWidth="1"/>
  </cols>
  <sheetData>
    <row r="1" spans="1:4" ht="12.75" customHeight="1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21">
        <v>43252</v>
      </c>
      <c r="D3" s="12" t="s">
        <v>216</v>
      </c>
    </row>
    <row r="4" spans="1:4" ht="18.75" customHeight="1" thickBot="1">
      <c r="A4" s="13" t="s">
        <v>4</v>
      </c>
      <c r="B4" s="13" t="s">
        <v>9</v>
      </c>
      <c r="C4" s="40">
        <v>225.75</v>
      </c>
      <c r="D4" s="40">
        <v>0</v>
      </c>
    </row>
    <row r="5" spans="1:4" ht="34.5" thickBot="1">
      <c r="A5" s="15" t="s">
        <v>146</v>
      </c>
      <c r="B5" s="15" t="s">
        <v>10</v>
      </c>
      <c r="C5" s="41"/>
      <c r="D5" s="41"/>
    </row>
    <row r="6" spans="1:4" ht="45.75" thickBot="1">
      <c r="A6" s="15" t="s">
        <v>147</v>
      </c>
      <c r="B6" s="15" t="s">
        <v>18</v>
      </c>
      <c r="C6" s="41"/>
      <c r="D6" s="41"/>
    </row>
    <row r="7" spans="1:4" ht="15.75" thickBot="1">
      <c r="A7" s="15" t="s">
        <v>148</v>
      </c>
      <c r="B7" s="15" t="s">
        <v>23</v>
      </c>
      <c r="C7" s="41"/>
      <c r="D7" s="41"/>
    </row>
    <row r="8" spans="1:4" ht="29.25" customHeight="1" thickBot="1">
      <c r="A8" s="15" t="s">
        <v>27</v>
      </c>
      <c r="B8" s="15" t="s">
        <v>28</v>
      </c>
      <c r="C8" s="41"/>
      <c r="D8" s="41"/>
    </row>
    <row r="9" spans="1:4" ht="35.25" customHeight="1" thickBot="1">
      <c r="A9" s="15" t="s">
        <v>29</v>
      </c>
      <c r="B9" s="15" t="s">
        <v>30</v>
      </c>
      <c r="C9" s="41">
        <v>225.75</v>
      </c>
      <c r="D9" s="41"/>
    </row>
    <row r="10" spans="1:4" ht="15.75" thickBot="1">
      <c r="A10" s="15"/>
      <c r="B10" s="15" t="s">
        <v>31</v>
      </c>
      <c r="C10" s="41"/>
      <c r="D10" s="41"/>
    </row>
    <row r="11" spans="1:4" ht="15.75" thickBot="1">
      <c r="A11" s="15" t="s">
        <v>32</v>
      </c>
      <c r="B11" s="15" t="s">
        <v>33</v>
      </c>
      <c r="C11" s="41"/>
      <c r="D11" s="41"/>
    </row>
    <row r="12" spans="1:4" ht="15.75" thickBot="1">
      <c r="A12" s="13" t="s">
        <v>4</v>
      </c>
      <c r="B12" s="13" t="s">
        <v>34</v>
      </c>
      <c r="C12" s="40">
        <v>761358.67</v>
      </c>
      <c r="D12" s="40">
        <v>592219.97</v>
      </c>
    </row>
    <row r="13" spans="1:4" ht="23.25" thickBot="1">
      <c r="A13" s="15" t="s">
        <v>149</v>
      </c>
      <c r="B13" s="15" t="s">
        <v>35</v>
      </c>
      <c r="C13" s="41"/>
      <c r="D13" s="41"/>
    </row>
    <row r="14" spans="1:4" ht="15.75" thickBot="1">
      <c r="A14" s="15" t="s">
        <v>45</v>
      </c>
      <c r="B14" s="15" t="s">
        <v>44</v>
      </c>
      <c r="C14" s="41"/>
      <c r="D14" s="41"/>
    </row>
    <row r="15" spans="1:4" ht="15.75" thickBot="1">
      <c r="A15" s="15"/>
      <c r="B15" s="15" t="s">
        <v>47</v>
      </c>
      <c r="C15" s="41">
        <v>8506.79</v>
      </c>
      <c r="D15" s="41">
        <v>28764.5</v>
      </c>
    </row>
    <row r="16" spans="1:4" ht="24" customHeight="1" thickBot="1">
      <c r="A16" s="15" t="s">
        <v>48</v>
      </c>
      <c r="B16" s="15" t="s">
        <v>49</v>
      </c>
      <c r="C16" s="41">
        <v>2456.79</v>
      </c>
      <c r="D16" s="41">
        <v>28764.5</v>
      </c>
    </row>
    <row r="17" spans="1:4" ht="15.75" thickBot="1">
      <c r="A17" s="15"/>
      <c r="B17" s="15" t="s">
        <v>50</v>
      </c>
      <c r="C17" s="41"/>
      <c r="D17" s="41"/>
    </row>
    <row r="18" spans="1:4" ht="15.75" thickBot="1">
      <c r="A18" s="15" t="s">
        <v>51</v>
      </c>
      <c r="B18" s="15" t="s">
        <v>52</v>
      </c>
      <c r="C18" s="41">
        <v>6050</v>
      </c>
      <c r="D18" s="41"/>
    </row>
    <row r="19" spans="1:4" ht="46.5" customHeight="1" thickBot="1">
      <c r="A19" s="15" t="s">
        <v>53</v>
      </c>
      <c r="B19" s="15" t="s">
        <v>54</v>
      </c>
      <c r="C19" s="41"/>
      <c r="D19" s="41"/>
    </row>
    <row r="20" spans="1:4" ht="52.5" customHeight="1" thickBot="1">
      <c r="A20" s="15" t="s">
        <v>55</v>
      </c>
      <c r="B20" s="15" t="s">
        <v>56</v>
      </c>
      <c r="C20" s="41"/>
      <c r="D20" s="41"/>
    </row>
    <row r="21" spans="1:4" ht="15.75" thickBot="1">
      <c r="A21" s="15" t="s">
        <v>57</v>
      </c>
      <c r="B21" s="15" t="s">
        <v>58</v>
      </c>
      <c r="C21" s="41"/>
      <c r="D21" s="41"/>
    </row>
    <row r="22" spans="1:4" ht="15.75" thickBot="1">
      <c r="A22" s="15"/>
      <c r="B22" s="15" t="s">
        <v>59</v>
      </c>
      <c r="C22" s="41">
        <v>752851.88</v>
      </c>
      <c r="D22" s="41">
        <v>563455.47</v>
      </c>
    </row>
    <row r="23" spans="1:4" ht="25.5" customHeight="1" thickBot="1">
      <c r="A23" s="17"/>
      <c r="B23" s="17" t="s">
        <v>60</v>
      </c>
      <c r="C23" s="42">
        <v>761584.42</v>
      </c>
      <c r="D23" s="42">
        <v>592219.97</v>
      </c>
    </row>
    <row r="24" spans="1:4" ht="15.75" thickBot="1">
      <c r="A24" s="13" t="s">
        <v>4</v>
      </c>
      <c r="B24" s="13" t="s">
        <v>61</v>
      </c>
      <c r="C24" s="40">
        <v>510214.43</v>
      </c>
      <c r="D24" s="40">
        <v>223439.42</v>
      </c>
    </row>
    <row r="25" spans="1:4" ht="15.75" thickBot="1">
      <c r="A25" s="15"/>
      <c r="B25" s="15" t="s">
        <v>62</v>
      </c>
      <c r="C25" s="41">
        <v>510214.43</v>
      </c>
      <c r="D25" s="41">
        <v>223439.41999999998</v>
      </c>
    </row>
    <row r="26" spans="1:4" ht="15.75" thickBot="1">
      <c r="A26" s="15" t="s">
        <v>63</v>
      </c>
      <c r="B26" s="15" t="s">
        <v>64</v>
      </c>
      <c r="C26" s="41">
        <v>3000</v>
      </c>
      <c r="D26" s="41">
        <v>3000</v>
      </c>
    </row>
    <row r="27" spans="1:4" ht="15.75" thickBot="1">
      <c r="A27" s="15"/>
      <c r="B27" s="15" t="s">
        <v>65</v>
      </c>
      <c r="C27" s="41"/>
      <c r="D27" s="41"/>
    </row>
    <row r="28" spans="1:4" ht="15.75" thickBot="1">
      <c r="A28" s="15" t="s">
        <v>66</v>
      </c>
      <c r="B28" s="15" t="s">
        <v>67</v>
      </c>
      <c r="C28" s="41">
        <v>-871.13</v>
      </c>
      <c r="D28" s="41">
        <v>-871.13</v>
      </c>
    </row>
    <row r="29" spans="1:4" ht="15.75" thickBot="1">
      <c r="A29" s="15" t="s">
        <v>68</v>
      </c>
      <c r="B29" s="15" t="s">
        <v>69</v>
      </c>
      <c r="C29" s="41"/>
      <c r="D29" s="41"/>
    </row>
    <row r="30" spans="1:3" ht="15.75" thickBot="1">
      <c r="A30" s="15" t="s">
        <v>70</v>
      </c>
      <c r="B30" s="15" t="s">
        <v>71</v>
      </c>
      <c r="C30" s="41">
        <v>221310.55</v>
      </c>
    </row>
    <row r="31" spans="1:4" ht="15.75" thickBot="1">
      <c r="A31" s="15"/>
      <c r="B31" s="15" t="s">
        <v>72</v>
      </c>
      <c r="C31" s="41"/>
      <c r="D31" s="41"/>
    </row>
    <row r="32" spans="1:4" ht="15.75" thickBot="1">
      <c r="A32" s="15"/>
      <c r="B32" s="15" t="s">
        <v>73</v>
      </c>
      <c r="C32" s="41">
        <v>286775.01</v>
      </c>
      <c r="D32" s="41">
        <v>221310.55</v>
      </c>
    </row>
    <row r="33" spans="1:4" ht="15.75" thickBot="1">
      <c r="A33" s="15" t="s">
        <v>74</v>
      </c>
      <c r="B33" s="15" t="s">
        <v>75</v>
      </c>
      <c r="C33" s="41"/>
      <c r="D33" s="41"/>
    </row>
    <row r="34" spans="1:4" ht="15.75" thickBot="1">
      <c r="A34" s="15"/>
      <c r="B34" s="15" t="s">
        <v>76</v>
      </c>
      <c r="C34" s="41"/>
      <c r="D34" s="41"/>
    </row>
    <row r="35" spans="1:4" ht="15.75" thickBot="1">
      <c r="A35" s="15" t="s">
        <v>77</v>
      </c>
      <c r="B35" s="15" t="s">
        <v>78</v>
      </c>
      <c r="C35" s="41"/>
      <c r="D35" s="41"/>
    </row>
    <row r="36" spans="1:4" ht="15.75" thickBot="1">
      <c r="A36" s="15" t="s">
        <v>79</v>
      </c>
      <c r="B36" s="15" t="s">
        <v>80</v>
      </c>
      <c r="C36" s="41"/>
      <c r="D36" s="41"/>
    </row>
    <row r="37" spans="1:4" ht="15.75" thickBot="1">
      <c r="A37" s="13" t="s">
        <v>4</v>
      </c>
      <c r="B37" s="13" t="s">
        <v>81</v>
      </c>
      <c r="C37" s="40">
        <v>0</v>
      </c>
      <c r="D37" s="40">
        <v>0</v>
      </c>
    </row>
    <row r="38" spans="1:4" ht="15.75" thickBot="1">
      <c r="A38" s="15" t="s">
        <v>85</v>
      </c>
      <c r="B38" s="15" t="s">
        <v>82</v>
      </c>
      <c r="C38" s="41"/>
      <c r="D38" s="41"/>
    </row>
    <row r="39" spans="1:4" ht="15.75" thickBot="1">
      <c r="A39" s="15"/>
      <c r="B39" s="15" t="s">
        <v>87</v>
      </c>
      <c r="C39" s="41">
        <v>0</v>
      </c>
      <c r="D39" s="41">
        <v>0</v>
      </c>
    </row>
    <row r="40" spans="1:4" ht="15.75" thickBot="1">
      <c r="A40" s="15" t="s">
        <v>88</v>
      </c>
      <c r="B40" s="15" t="s">
        <v>89</v>
      </c>
      <c r="C40" s="41"/>
      <c r="D40" s="41"/>
    </row>
    <row r="41" spans="1:4" ht="15.75" thickBot="1">
      <c r="A41" s="15" t="s">
        <v>90</v>
      </c>
      <c r="B41" s="15" t="s">
        <v>91</v>
      </c>
      <c r="C41" s="41"/>
      <c r="D41" s="41"/>
    </row>
    <row r="42" spans="1:4" ht="15.75" thickBot="1">
      <c r="A42" s="15" t="s">
        <v>92</v>
      </c>
      <c r="B42" s="15" t="s">
        <v>93</v>
      </c>
      <c r="C42" s="41"/>
      <c r="D42" s="41"/>
    </row>
    <row r="43" spans="1:4" ht="18" customHeight="1" thickBot="1">
      <c r="A43" s="15" t="s">
        <v>94</v>
      </c>
      <c r="B43" s="15" t="s">
        <v>95</v>
      </c>
      <c r="C43" s="41">
        <v>0</v>
      </c>
      <c r="D43" s="41">
        <v>0</v>
      </c>
    </row>
    <row r="44" spans="1:4" ht="15.75" thickBot="1">
      <c r="A44" s="15" t="s">
        <v>96</v>
      </c>
      <c r="B44" s="15" t="s">
        <v>97</v>
      </c>
      <c r="C44" s="41"/>
      <c r="D44" s="41"/>
    </row>
    <row r="45" spans="1:4" ht="15.75" thickBot="1">
      <c r="A45" s="15" t="s">
        <v>98</v>
      </c>
      <c r="B45" s="15" t="s">
        <v>99</v>
      </c>
      <c r="C45" s="41"/>
      <c r="D45" s="41"/>
    </row>
    <row r="46" spans="1:4" ht="15.75" thickBot="1">
      <c r="A46" s="15" t="s">
        <v>100</v>
      </c>
      <c r="B46" s="15" t="s">
        <v>101</v>
      </c>
      <c r="C46" s="41"/>
      <c r="D46" s="41"/>
    </row>
    <row r="47" spans="1:4" ht="15.75" thickBot="1">
      <c r="A47" s="15" t="s">
        <v>102</v>
      </c>
      <c r="B47" s="15" t="s">
        <v>103</v>
      </c>
      <c r="C47" s="41"/>
      <c r="D47" s="41"/>
    </row>
    <row r="48" spans="1:4" ht="15.75" thickBot="1">
      <c r="A48" s="15" t="s">
        <v>104</v>
      </c>
      <c r="B48" s="15" t="s">
        <v>105</v>
      </c>
      <c r="C48" s="41"/>
      <c r="D48" s="41"/>
    </row>
    <row r="49" spans="1:4" ht="15.75" thickBot="1">
      <c r="A49" s="13" t="s">
        <v>4</v>
      </c>
      <c r="B49" s="13" t="s">
        <v>106</v>
      </c>
      <c r="C49" s="40">
        <v>251369.99000000002</v>
      </c>
      <c r="D49" s="40">
        <v>368780.55</v>
      </c>
    </row>
    <row r="50" spans="1:4" ht="15.75" thickBot="1">
      <c r="A50" s="15" t="s">
        <v>107</v>
      </c>
      <c r="B50" s="15" t="s">
        <v>108</v>
      </c>
      <c r="C50" s="41"/>
      <c r="D50" s="41"/>
    </row>
    <row r="51" spans="1:4" ht="15.75" thickBot="1">
      <c r="A51" s="15" t="s">
        <v>110</v>
      </c>
      <c r="B51" s="15" t="s">
        <v>109</v>
      </c>
      <c r="C51" s="41"/>
      <c r="D51" s="41"/>
    </row>
    <row r="52" spans="1:4" ht="15.75" thickBot="1">
      <c r="A52" s="15"/>
      <c r="B52" s="15" t="s">
        <v>111</v>
      </c>
      <c r="C52" s="41">
        <v>73644.31</v>
      </c>
      <c r="D52" s="41">
        <v>73770.19</v>
      </c>
    </row>
    <row r="53" spans="1:4" ht="15.75" thickBot="1">
      <c r="A53" s="15" t="s">
        <v>112</v>
      </c>
      <c r="B53" s="15" t="s">
        <v>89</v>
      </c>
      <c r="C53" s="41"/>
      <c r="D53" s="41"/>
    </row>
    <row r="54" spans="1:4" ht="15.75" thickBot="1">
      <c r="A54" s="15" t="s">
        <v>113</v>
      </c>
      <c r="B54" s="15" t="s">
        <v>91</v>
      </c>
      <c r="C54" s="41"/>
      <c r="D54" s="41"/>
    </row>
    <row r="55" spans="1:4" ht="15.75" thickBot="1">
      <c r="A55" s="15" t="s">
        <v>114</v>
      </c>
      <c r="B55" s="15" t="s">
        <v>93</v>
      </c>
      <c r="C55" s="41"/>
      <c r="D55" s="41"/>
    </row>
    <row r="56" spans="1:4" ht="42" customHeight="1" thickBot="1">
      <c r="A56" s="15" t="s">
        <v>115</v>
      </c>
      <c r="B56" s="15" t="s">
        <v>116</v>
      </c>
      <c r="C56" s="74">
        <v>73644.31</v>
      </c>
      <c r="D56" s="41">
        <v>73770.19</v>
      </c>
    </row>
    <row r="57" spans="1:4" ht="31.5" customHeight="1" thickBot="1">
      <c r="A57" s="15" t="s">
        <v>117</v>
      </c>
      <c r="B57" s="15" t="s">
        <v>118</v>
      </c>
      <c r="C57" s="41"/>
      <c r="D57" s="41"/>
    </row>
    <row r="58" spans="1:4" ht="15.75" thickBot="1">
      <c r="A58" s="15"/>
      <c r="B58" s="15" t="s">
        <v>119</v>
      </c>
      <c r="C58" s="41">
        <v>123560.64000000001</v>
      </c>
      <c r="D58" s="41">
        <v>166372.72999999998</v>
      </c>
    </row>
    <row r="59" spans="1:4" ht="15.75" thickBot="1">
      <c r="A59" s="15" t="s">
        <v>120</v>
      </c>
      <c r="B59" s="15" t="s">
        <v>121</v>
      </c>
      <c r="C59" s="41">
        <v>41695.8</v>
      </c>
      <c r="D59" s="41">
        <v>98781.88</v>
      </c>
    </row>
    <row r="60" spans="1:4" ht="15.75" thickBot="1">
      <c r="A60" s="15" t="s">
        <v>122</v>
      </c>
      <c r="B60" s="15" t="s">
        <v>123</v>
      </c>
      <c r="C60" s="41">
        <v>81864.84000000001</v>
      </c>
      <c r="D60" s="41">
        <v>67590.84999999999</v>
      </c>
    </row>
    <row r="61" spans="1:4" ht="15.75" thickBot="1">
      <c r="A61" s="15" t="s">
        <v>124</v>
      </c>
      <c r="B61" s="15" t="s">
        <v>125</v>
      </c>
      <c r="C61" s="41">
        <v>54165.04</v>
      </c>
      <c r="D61" s="41">
        <v>128637.62999999999</v>
      </c>
    </row>
    <row r="62" spans="1:4" ht="15.75" thickBot="1">
      <c r="A62" s="15" t="s">
        <v>126</v>
      </c>
      <c r="B62" s="15" t="s">
        <v>127</v>
      </c>
      <c r="C62" s="41"/>
      <c r="D62" s="41"/>
    </row>
    <row r="63" spans="1:4" ht="23.25" customHeight="1" thickBot="1">
      <c r="A63" s="17"/>
      <c r="B63" s="17" t="s">
        <v>128</v>
      </c>
      <c r="C63" s="81">
        <v>761584.42</v>
      </c>
      <c r="D63" s="42">
        <v>592219.97</v>
      </c>
    </row>
  </sheetData>
  <sheetProtection/>
  <mergeCells count="1">
    <mergeCell ref="A1:D1"/>
  </mergeCells>
  <printOptions/>
  <pageMargins left="0.2362204724409449" right="0.2362204724409449" top="0.9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49">
      <selection activeCell="A1" sqref="A1:D1"/>
    </sheetView>
  </sheetViews>
  <sheetFormatPr defaultColWidth="11.421875" defaultRowHeight="15"/>
  <cols>
    <col min="1" max="1" width="36.57421875" style="0" customWidth="1"/>
    <col min="2" max="2" width="68.57421875" style="0" bestFit="1" customWidth="1"/>
    <col min="3" max="3" width="9.421875" style="0" customWidth="1"/>
    <col min="4" max="4" width="5.8515625" style="0" bestFit="1" customWidth="1"/>
  </cols>
  <sheetData>
    <row r="1" spans="1:4" ht="15.75" thickBot="1">
      <c r="A1" s="95" t="s">
        <v>3</v>
      </c>
      <c r="B1" s="95"/>
      <c r="C1" s="95"/>
      <c r="D1" s="95"/>
    </row>
    <row r="2" spans="1:4" ht="20.25" thickBot="1">
      <c r="A2" s="12" t="s">
        <v>4</v>
      </c>
      <c r="B2" s="20" t="s">
        <v>5</v>
      </c>
      <c r="C2" s="12"/>
      <c r="D2" s="12"/>
    </row>
    <row r="3" spans="1:4" ht="15.75" thickBot="1">
      <c r="A3" s="12" t="s">
        <v>4</v>
      </c>
      <c r="B3" s="12" t="s">
        <v>6</v>
      </c>
      <c r="C3" s="12" t="s">
        <v>7</v>
      </c>
      <c r="D3" s="12" t="s">
        <v>8</v>
      </c>
    </row>
    <row r="4" spans="1:4" ht="15.75" thickBot="1">
      <c r="A4" s="13" t="s">
        <v>4</v>
      </c>
      <c r="B4" s="13" t="s">
        <v>9</v>
      </c>
      <c r="C4" s="14">
        <f>SUM(C5:C11)</f>
        <v>0</v>
      </c>
      <c r="D4" s="14">
        <f>SUM(D5:D11)</f>
        <v>0</v>
      </c>
    </row>
    <row r="5" spans="1:4" ht="45.75" thickBot="1">
      <c r="A5" s="15" t="s">
        <v>146</v>
      </c>
      <c r="B5" s="15" t="s">
        <v>10</v>
      </c>
      <c r="C5" s="16"/>
      <c r="D5" s="16"/>
    </row>
    <row r="6" spans="1:4" ht="57" thickBot="1">
      <c r="A6" s="15" t="s">
        <v>147</v>
      </c>
      <c r="B6" s="15" t="s">
        <v>18</v>
      </c>
      <c r="C6" s="16"/>
      <c r="D6" s="16"/>
    </row>
    <row r="7" spans="1:4" ht="15.75" thickBot="1">
      <c r="A7" s="15" t="s">
        <v>148</v>
      </c>
      <c r="B7" s="15" t="s">
        <v>23</v>
      </c>
      <c r="C7" s="16"/>
      <c r="D7" s="16"/>
    </row>
    <row r="8" spans="1:4" ht="34.5" thickBot="1">
      <c r="A8" s="15" t="s">
        <v>27</v>
      </c>
      <c r="B8" s="15" t="s">
        <v>28</v>
      </c>
      <c r="C8" s="16"/>
      <c r="D8" s="16"/>
    </row>
    <row r="9" spans="1:4" ht="34.5" thickBot="1">
      <c r="A9" s="15" t="s">
        <v>29</v>
      </c>
      <c r="B9" s="15" t="s">
        <v>30</v>
      </c>
      <c r="C9" s="16"/>
      <c r="D9" s="16"/>
    </row>
    <row r="10" spans="1:4" ht="15.75" thickBot="1">
      <c r="A10" s="15"/>
      <c r="B10" s="15" t="s">
        <v>31</v>
      </c>
      <c r="C10" s="16"/>
      <c r="D10" s="16"/>
    </row>
    <row r="11" spans="1:4" ht="15.75" thickBot="1">
      <c r="A11" s="15" t="s">
        <v>32</v>
      </c>
      <c r="B11" s="15" t="s">
        <v>33</v>
      </c>
      <c r="C11" s="16"/>
      <c r="D11" s="16"/>
    </row>
    <row r="12" spans="1:4" ht="15.75" thickBot="1">
      <c r="A12" s="13" t="s">
        <v>4</v>
      </c>
      <c r="B12" s="13" t="s">
        <v>34</v>
      </c>
      <c r="C12" s="14">
        <f>SUM(C13:C15,C19:C22)</f>
        <v>100</v>
      </c>
      <c r="D12" s="14">
        <f>SUM(D13:D15,D19:D22)</f>
        <v>0</v>
      </c>
    </row>
    <row r="13" spans="1:4" ht="23.25" thickBot="1">
      <c r="A13" s="15" t="s">
        <v>149</v>
      </c>
      <c r="B13" s="15" t="s">
        <v>35</v>
      </c>
      <c r="C13" s="16"/>
      <c r="D13" s="16"/>
    </row>
    <row r="14" spans="1:4" ht="15.75" thickBot="1">
      <c r="A14" s="15" t="s">
        <v>45</v>
      </c>
      <c r="B14" s="15" t="s">
        <v>44</v>
      </c>
      <c r="C14" s="16"/>
      <c r="D14" s="16"/>
    </row>
    <row r="15" spans="1:4" ht="15.75" thickBot="1">
      <c r="A15" s="15"/>
      <c r="B15" s="15" t="s">
        <v>47</v>
      </c>
      <c r="C15" s="16">
        <f>SUM(C16:C18)</f>
        <v>0</v>
      </c>
      <c r="D15" s="16">
        <f>SUM(D16:D18)</f>
        <v>0</v>
      </c>
    </row>
    <row r="16" spans="1:4" ht="23.25" thickBot="1">
      <c r="A16" s="15" t="s">
        <v>48</v>
      </c>
      <c r="B16" s="15" t="s">
        <v>49</v>
      </c>
      <c r="C16" s="16"/>
      <c r="D16" s="16"/>
    </row>
    <row r="17" spans="1:4" ht="15.75" thickBot="1">
      <c r="A17" s="15"/>
      <c r="B17" s="15" t="s">
        <v>50</v>
      </c>
      <c r="C17" s="16"/>
      <c r="D17" s="16"/>
    </row>
    <row r="18" spans="1:4" ht="23.25" thickBot="1">
      <c r="A18" s="15" t="s">
        <v>51</v>
      </c>
      <c r="B18" s="15" t="s">
        <v>52</v>
      </c>
      <c r="C18" s="16"/>
      <c r="D18" s="16"/>
    </row>
    <row r="19" spans="1:4" ht="45.75" thickBot="1">
      <c r="A19" s="15" t="s">
        <v>53</v>
      </c>
      <c r="B19" s="15" t="s">
        <v>54</v>
      </c>
      <c r="C19" s="16"/>
      <c r="D19" s="16"/>
    </row>
    <row r="20" spans="1:4" ht="57" thickBot="1">
      <c r="A20" s="15" t="s">
        <v>55</v>
      </c>
      <c r="B20" s="15" t="s">
        <v>56</v>
      </c>
      <c r="C20" s="16"/>
      <c r="D20" s="16"/>
    </row>
    <row r="21" spans="1:4" ht="15.75" thickBot="1">
      <c r="A21" s="15" t="s">
        <v>57</v>
      </c>
      <c r="B21" s="15" t="s">
        <v>58</v>
      </c>
      <c r="C21" s="16"/>
      <c r="D21" s="16"/>
    </row>
    <row r="22" spans="1:4" ht="15.75" thickBot="1">
      <c r="A22" s="15"/>
      <c r="B22" s="15" t="s">
        <v>59</v>
      </c>
      <c r="C22" s="16">
        <v>100</v>
      </c>
      <c r="D22" s="16"/>
    </row>
    <row r="23" spans="1:4" ht="15.75" thickBot="1">
      <c r="A23" s="17"/>
      <c r="B23" s="17" t="s">
        <v>60</v>
      </c>
      <c r="C23" s="18">
        <f>C4+C12</f>
        <v>100</v>
      </c>
      <c r="D23" s="18">
        <f>D4+D12</f>
        <v>0</v>
      </c>
    </row>
    <row r="24" spans="1:4" ht="15.75" thickBot="1">
      <c r="A24" s="13" t="s">
        <v>4</v>
      </c>
      <c r="B24" s="13" t="s">
        <v>61</v>
      </c>
      <c r="C24" s="14">
        <f>C25+C35+C36</f>
        <v>90.67</v>
      </c>
      <c r="D24" s="14">
        <f>D25+D35+D36</f>
        <v>0</v>
      </c>
    </row>
    <row r="25" spans="1:4" ht="15.75" thickBot="1">
      <c r="A25" s="15"/>
      <c r="B25" s="15" t="s">
        <v>62</v>
      </c>
      <c r="C25" s="16">
        <f>SUM(C26:C34)</f>
        <v>90.67</v>
      </c>
      <c r="D25" s="16">
        <f>SUM(D26:D34)</f>
        <v>0</v>
      </c>
    </row>
    <row r="26" spans="1:4" ht="15.75" thickBot="1">
      <c r="A26" s="15" t="s">
        <v>63</v>
      </c>
      <c r="B26" s="15" t="s">
        <v>64</v>
      </c>
      <c r="C26" s="16">
        <v>100</v>
      </c>
      <c r="D26" s="16"/>
    </row>
    <row r="27" spans="1:4" ht="15.75" thickBot="1">
      <c r="A27" s="15"/>
      <c r="B27" s="15" t="s">
        <v>65</v>
      </c>
      <c r="C27" s="16"/>
      <c r="D27" s="16"/>
    </row>
    <row r="28" spans="1:4" ht="15.75" thickBot="1">
      <c r="A28" s="15" t="s">
        <v>66</v>
      </c>
      <c r="B28" s="15" t="s">
        <v>67</v>
      </c>
      <c r="C28" s="16"/>
      <c r="D28" s="16"/>
    </row>
    <row r="29" spans="1:4" ht="15.75" thickBot="1">
      <c r="A29" s="15" t="s">
        <v>68</v>
      </c>
      <c r="B29" s="15" t="s">
        <v>69</v>
      </c>
      <c r="C29" s="16"/>
      <c r="D29" s="16"/>
    </row>
    <row r="30" spans="1:4" ht="15.75" thickBot="1">
      <c r="A30" s="15" t="s">
        <v>70</v>
      </c>
      <c r="B30" s="15" t="s">
        <v>71</v>
      </c>
      <c r="C30" s="16"/>
      <c r="D30" s="16"/>
    </row>
    <row r="31" spans="1:4" ht="15.75" thickBot="1">
      <c r="A31" s="15"/>
      <c r="B31" s="15" t="s">
        <v>72</v>
      </c>
      <c r="C31" s="16"/>
      <c r="D31" s="16"/>
    </row>
    <row r="32" spans="1:4" ht="15.75" thickBot="1">
      <c r="A32" s="15"/>
      <c r="B32" s="15" t="s">
        <v>73</v>
      </c>
      <c r="C32" s="16">
        <v>-9.33</v>
      </c>
      <c r="D32" s="16"/>
    </row>
    <row r="33" spans="1:4" ht="15.75" thickBot="1">
      <c r="A33" s="15" t="s">
        <v>74</v>
      </c>
      <c r="B33" s="15" t="s">
        <v>75</v>
      </c>
      <c r="C33" s="16"/>
      <c r="D33" s="16"/>
    </row>
    <row r="34" spans="1:4" ht="15.75" thickBot="1">
      <c r="A34" s="15"/>
      <c r="B34" s="15" t="s">
        <v>76</v>
      </c>
      <c r="C34" s="16"/>
      <c r="D34" s="16"/>
    </row>
    <row r="35" spans="1:4" ht="15.75" thickBot="1">
      <c r="A35" s="15" t="s">
        <v>77</v>
      </c>
      <c r="B35" s="15" t="s">
        <v>78</v>
      </c>
      <c r="C35" s="16"/>
      <c r="D35" s="16"/>
    </row>
    <row r="36" spans="1:4" ht="15.75" thickBot="1">
      <c r="A36" s="15" t="s">
        <v>79</v>
      </c>
      <c r="B36" s="15" t="s">
        <v>80</v>
      </c>
      <c r="C36" s="16"/>
      <c r="D36" s="16"/>
    </row>
    <row r="37" spans="1:4" ht="15.75" thickBot="1">
      <c r="A37" s="13" t="s">
        <v>4</v>
      </c>
      <c r="B37" s="13" t="s">
        <v>81</v>
      </c>
      <c r="C37" s="14">
        <f>SUM(C38:C39,C44:C48)</f>
        <v>0</v>
      </c>
      <c r="D37" s="14">
        <f>SUM(D38:D39,D44:D48)</f>
        <v>0</v>
      </c>
    </row>
    <row r="38" spans="1:4" ht="15.75" thickBot="1">
      <c r="A38" s="15" t="s">
        <v>85</v>
      </c>
      <c r="B38" s="15" t="s">
        <v>82</v>
      </c>
      <c r="C38" s="16"/>
      <c r="D38" s="16"/>
    </row>
    <row r="39" spans="1:4" ht="15.75" thickBot="1">
      <c r="A39" s="15"/>
      <c r="B39" s="15" t="s">
        <v>87</v>
      </c>
      <c r="C39" s="16">
        <f>SUM(C40:C43)</f>
        <v>0</v>
      </c>
      <c r="D39" s="16">
        <f>SUM(D40:D43)</f>
        <v>0</v>
      </c>
    </row>
    <row r="40" spans="1:4" ht="15.75" thickBot="1">
      <c r="A40" s="15" t="s">
        <v>88</v>
      </c>
      <c r="B40" s="15" t="s">
        <v>89</v>
      </c>
      <c r="C40" s="16"/>
      <c r="D40" s="16"/>
    </row>
    <row r="41" spans="1:4" ht="15.75" thickBot="1">
      <c r="A41" s="15" t="s">
        <v>90</v>
      </c>
      <c r="B41" s="15" t="s">
        <v>91</v>
      </c>
      <c r="C41" s="16"/>
      <c r="D41" s="16"/>
    </row>
    <row r="42" spans="1:4" ht="15.75" thickBot="1">
      <c r="A42" s="15" t="s">
        <v>92</v>
      </c>
      <c r="B42" s="15" t="s">
        <v>93</v>
      </c>
      <c r="C42" s="16"/>
      <c r="D42" s="16"/>
    </row>
    <row r="43" spans="1:4" ht="23.25" thickBot="1">
      <c r="A43" s="15" t="s">
        <v>94</v>
      </c>
      <c r="B43" s="15" t="s">
        <v>95</v>
      </c>
      <c r="C43" s="16"/>
      <c r="D43" s="16"/>
    </row>
    <row r="44" spans="1:4" ht="23.25" thickBot="1">
      <c r="A44" s="15" t="s">
        <v>96</v>
      </c>
      <c r="B44" s="15" t="s">
        <v>97</v>
      </c>
      <c r="C44" s="16"/>
      <c r="D44" s="16"/>
    </row>
    <row r="45" spans="1:4" ht="15.75" thickBot="1">
      <c r="A45" s="15" t="s">
        <v>98</v>
      </c>
      <c r="B45" s="15" t="s">
        <v>99</v>
      </c>
      <c r="C45" s="16"/>
      <c r="D45" s="16"/>
    </row>
    <row r="46" spans="1:4" ht="15.75" thickBot="1">
      <c r="A46" s="15" t="s">
        <v>100</v>
      </c>
      <c r="B46" s="15" t="s">
        <v>101</v>
      </c>
      <c r="C46" s="16"/>
      <c r="D46" s="16"/>
    </row>
    <row r="47" spans="1:4" ht="15.75" thickBot="1">
      <c r="A47" s="15" t="s">
        <v>102</v>
      </c>
      <c r="B47" s="15" t="s">
        <v>103</v>
      </c>
      <c r="C47" s="16"/>
      <c r="D47" s="16"/>
    </row>
    <row r="48" spans="1:4" ht="15.75" thickBot="1">
      <c r="A48" s="15" t="s">
        <v>104</v>
      </c>
      <c r="B48" s="15" t="s">
        <v>105</v>
      </c>
      <c r="C48" s="16"/>
      <c r="D48" s="16"/>
    </row>
    <row r="49" spans="1:4" ht="15.75" thickBot="1">
      <c r="A49" s="13" t="s">
        <v>4</v>
      </c>
      <c r="B49" s="13" t="s">
        <v>106</v>
      </c>
      <c r="C49" s="14">
        <f>SUM(C50:C52,C57:C58,C61:C62)</f>
        <v>9.33</v>
      </c>
      <c r="D49" s="14">
        <f>SUM(D50:D52,D57:D58,D61:D62)</f>
        <v>0</v>
      </c>
    </row>
    <row r="50" spans="1:4" ht="15.75" thickBot="1">
      <c r="A50" s="15" t="s">
        <v>107</v>
      </c>
      <c r="B50" s="15" t="s">
        <v>108</v>
      </c>
      <c r="C50" s="16"/>
      <c r="D50" s="16"/>
    </row>
    <row r="51" spans="1:4" ht="15.75" thickBot="1">
      <c r="A51" s="15" t="s">
        <v>110</v>
      </c>
      <c r="B51" s="15" t="s">
        <v>109</v>
      </c>
      <c r="C51" s="16"/>
      <c r="D51" s="16"/>
    </row>
    <row r="52" spans="1:4" ht="15.75" thickBot="1">
      <c r="A52" s="15"/>
      <c r="B52" s="15" t="s">
        <v>111</v>
      </c>
      <c r="C52" s="16">
        <f>SUM(C53:C56)</f>
        <v>0</v>
      </c>
      <c r="D52" s="16">
        <f>SUM(D53:D56)</f>
        <v>0</v>
      </c>
    </row>
    <row r="53" spans="1:4" ht="15.75" thickBot="1">
      <c r="A53" s="15" t="s">
        <v>112</v>
      </c>
      <c r="B53" s="15" t="s">
        <v>89</v>
      </c>
      <c r="C53" s="16"/>
      <c r="D53" s="16"/>
    </row>
    <row r="54" spans="1:4" ht="15.75" thickBot="1">
      <c r="A54" s="15" t="s">
        <v>113</v>
      </c>
      <c r="B54" s="15" t="s">
        <v>91</v>
      </c>
      <c r="C54" s="16"/>
      <c r="D54" s="16"/>
    </row>
    <row r="55" spans="1:4" ht="15.75" thickBot="1">
      <c r="A55" s="15" t="s">
        <v>114</v>
      </c>
      <c r="B55" s="15" t="s">
        <v>93</v>
      </c>
      <c r="C55" s="16"/>
      <c r="D55" s="16"/>
    </row>
    <row r="56" spans="1:4" ht="57" thickBot="1">
      <c r="A56" s="15" t="s">
        <v>115</v>
      </c>
      <c r="B56" s="15" t="s">
        <v>116</v>
      </c>
      <c r="C56" s="16"/>
      <c r="D56" s="16"/>
    </row>
    <row r="57" spans="1:4" ht="34.5" thickBot="1">
      <c r="A57" s="15" t="s">
        <v>117</v>
      </c>
      <c r="B57" s="15" t="s">
        <v>118</v>
      </c>
      <c r="C57" s="16"/>
      <c r="D57" s="16"/>
    </row>
    <row r="58" spans="1:4" ht="15.75" thickBot="1">
      <c r="A58" s="15"/>
      <c r="B58" s="15" t="s">
        <v>119</v>
      </c>
      <c r="C58" s="16">
        <f>SUM(C59:C60)</f>
        <v>9.33</v>
      </c>
      <c r="D58" s="16">
        <f>SUM(D59:D60)</f>
        <v>0</v>
      </c>
    </row>
    <row r="59" spans="1:4" ht="15.75" thickBot="1">
      <c r="A59" s="15" t="s">
        <v>120</v>
      </c>
      <c r="B59" s="15" t="s">
        <v>121</v>
      </c>
      <c r="C59" s="16"/>
      <c r="D59" s="16"/>
    </row>
    <row r="60" spans="1:4" ht="15.75" thickBot="1">
      <c r="A60" s="15" t="s">
        <v>122</v>
      </c>
      <c r="B60" s="15" t="s">
        <v>123</v>
      </c>
      <c r="C60" s="16">
        <v>9.33</v>
      </c>
      <c r="D60" s="16"/>
    </row>
    <row r="61" spans="1:4" ht="15.75" thickBot="1">
      <c r="A61" s="15" t="s">
        <v>124</v>
      </c>
      <c r="B61" s="15" t="s">
        <v>125</v>
      </c>
      <c r="C61" s="16"/>
      <c r="D61" s="16"/>
    </row>
    <row r="62" spans="1:4" ht="15.75" thickBot="1">
      <c r="A62" s="15" t="s">
        <v>126</v>
      </c>
      <c r="B62" s="15" t="s">
        <v>127</v>
      </c>
      <c r="C62" s="16"/>
      <c r="D62" s="16"/>
    </row>
    <row r="63" spans="1:4" ht="15.75" thickBot="1">
      <c r="A63" s="17"/>
      <c r="B63" s="17" t="s">
        <v>128</v>
      </c>
      <c r="C63" s="18">
        <f>C24+C37+C49</f>
        <v>100</v>
      </c>
      <c r="D63" s="18">
        <f>D24+D37+D49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zoomScalePageLayoutView="0" workbookViewId="0" topLeftCell="A69">
      <selection activeCell="D104" sqref="D104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16384" width="9.140625" style="45" customWidth="1"/>
  </cols>
  <sheetData>
    <row r="1" spans="1:4" s="44" customFormat="1" ht="39.75" customHeight="1" thickBot="1">
      <c r="A1" s="82" t="s">
        <v>150</v>
      </c>
      <c r="B1" s="83"/>
      <c r="C1" s="83"/>
      <c r="D1" s="84"/>
    </row>
    <row r="2" spans="1:4" s="44" customFormat="1" ht="19.5" customHeight="1" thickBot="1">
      <c r="A2" s="85"/>
      <c r="B2" s="86"/>
      <c r="C2" s="86"/>
      <c r="D2" s="87"/>
    </row>
    <row r="3" spans="1:4" s="44" customFormat="1" ht="19.5" customHeight="1" thickBot="1">
      <c r="A3" s="88"/>
      <c r="B3" s="89"/>
      <c r="C3" s="89"/>
      <c r="D3" s="89"/>
    </row>
    <row r="4" spans="1:4" ht="19.5" customHeight="1" thickBot="1">
      <c r="A4" s="90" t="s">
        <v>3</v>
      </c>
      <c r="B4" s="90"/>
      <c r="C4" s="90"/>
      <c r="D4" s="90"/>
    </row>
    <row r="5" spans="1:4" ht="15.75" thickBot="1">
      <c r="A5" s="64" t="s">
        <v>2</v>
      </c>
      <c r="B5" s="64" t="s">
        <v>151</v>
      </c>
      <c r="C5" s="64" t="s">
        <v>2</v>
      </c>
      <c r="D5" s="64" t="s">
        <v>2</v>
      </c>
    </row>
    <row r="6" spans="1:4" ht="15.75" thickBot="1">
      <c r="A6" s="64" t="s">
        <v>2</v>
      </c>
      <c r="B6" s="64" t="s">
        <v>152</v>
      </c>
      <c r="C6" s="64" t="s">
        <v>7</v>
      </c>
      <c r="D6" s="64" t="s">
        <v>8</v>
      </c>
    </row>
    <row r="7" spans="1:4" ht="15">
      <c r="A7" s="65"/>
      <c r="B7" s="65" t="s">
        <v>153</v>
      </c>
      <c r="C7" s="34">
        <f>+C8+C13+C17+C20+C21+C22+C23</f>
        <v>77650</v>
      </c>
      <c r="D7" s="34">
        <f>+D8+D13+D17+D20+D21+D22+D23</f>
        <v>77078</v>
      </c>
    </row>
    <row r="8" spans="1:4" ht="15">
      <c r="A8" s="66"/>
      <c r="B8" s="66" t="s">
        <v>10</v>
      </c>
      <c r="C8" s="36">
        <f>+C9+C10+C11+C12</f>
        <v>0</v>
      </c>
      <c r="D8" s="36">
        <f>+D9+D10+D11+D12</f>
        <v>0</v>
      </c>
    </row>
    <row r="9" spans="1:4" ht="15">
      <c r="A9" s="66" t="s">
        <v>11</v>
      </c>
      <c r="B9" s="66" t="s">
        <v>154</v>
      </c>
      <c r="C9" s="37">
        <v>0</v>
      </c>
      <c r="D9" s="37">
        <v>0</v>
      </c>
    </row>
    <row r="10" spans="1:4" ht="15">
      <c r="A10" s="66" t="s">
        <v>13</v>
      </c>
      <c r="B10" s="66" t="s">
        <v>155</v>
      </c>
      <c r="C10" s="37">
        <v>0</v>
      </c>
      <c r="D10" s="37">
        <v>0</v>
      </c>
    </row>
    <row r="11" spans="1:4" ht="15">
      <c r="A11" s="66"/>
      <c r="B11" s="66" t="s">
        <v>156</v>
      </c>
      <c r="C11" s="37">
        <v>0</v>
      </c>
      <c r="D11" s="37">
        <v>0</v>
      </c>
    </row>
    <row r="12" spans="1:4" ht="15">
      <c r="A12" s="66" t="s">
        <v>16</v>
      </c>
      <c r="B12" s="66" t="s">
        <v>157</v>
      </c>
      <c r="C12" s="37">
        <v>0</v>
      </c>
      <c r="D12" s="37">
        <v>0</v>
      </c>
    </row>
    <row r="13" spans="1:4" ht="15">
      <c r="A13" s="66"/>
      <c r="B13" s="66" t="s">
        <v>18</v>
      </c>
      <c r="C13" s="36">
        <f>+C14+C15+C16</f>
        <v>938</v>
      </c>
      <c r="D13" s="36">
        <f>+D14+D15+D16</f>
        <v>935</v>
      </c>
    </row>
    <row r="14" spans="1:4" ht="15">
      <c r="A14" s="66" t="s">
        <v>19</v>
      </c>
      <c r="B14" s="66" t="s">
        <v>158</v>
      </c>
      <c r="C14" s="37">
        <f>D14</f>
        <v>753</v>
      </c>
      <c r="D14" s="37">
        <v>753</v>
      </c>
    </row>
    <row r="15" spans="1:4" ht="15">
      <c r="A15" s="66"/>
      <c r="B15" s="66" t="s">
        <v>156</v>
      </c>
      <c r="C15" s="37">
        <v>0</v>
      </c>
      <c r="D15" s="37">
        <v>0</v>
      </c>
    </row>
    <row r="16" spans="1:4" ht="24">
      <c r="A16" s="66" t="s">
        <v>21</v>
      </c>
      <c r="B16" s="66" t="s">
        <v>159</v>
      </c>
      <c r="C16" s="37">
        <f>182+3</f>
        <v>185</v>
      </c>
      <c r="D16" s="37">
        <v>182</v>
      </c>
    </row>
    <row r="17" spans="1:4" ht="15">
      <c r="A17" s="66"/>
      <c r="B17" s="66" t="s">
        <v>23</v>
      </c>
      <c r="C17" s="36">
        <f>+C18+C19</f>
        <v>76561</v>
      </c>
      <c r="D17" s="36">
        <f>+D18+D19</f>
        <v>75993</v>
      </c>
    </row>
    <row r="18" spans="1:4" ht="15">
      <c r="A18" s="66" t="s">
        <v>24</v>
      </c>
      <c r="B18" s="66" t="s">
        <v>158</v>
      </c>
      <c r="C18" s="37">
        <f>D18</f>
        <v>33562</v>
      </c>
      <c r="D18" s="37">
        <v>33562</v>
      </c>
    </row>
    <row r="19" spans="1:4" ht="15">
      <c r="A19" s="66" t="s">
        <v>25</v>
      </c>
      <c r="B19" s="66" t="s">
        <v>160</v>
      </c>
      <c r="C19" s="37">
        <f>42431+568</f>
        <v>42999</v>
      </c>
      <c r="D19" s="37">
        <v>42431</v>
      </c>
    </row>
    <row r="20" spans="1:4" ht="24">
      <c r="A20" s="66" t="s">
        <v>27</v>
      </c>
      <c r="B20" s="66" t="s">
        <v>28</v>
      </c>
      <c r="C20" s="37">
        <v>0</v>
      </c>
      <c r="D20" s="37">
        <v>0</v>
      </c>
    </row>
    <row r="21" spans="1:4" ht="24">
      <c r="A21" s="66" t="s">
        <v>29</v>
      </c>
      <c r="B21" s="66" t="s">
        <v>30</v>
      </c>
      <c r="C21" s="37">
        <f>150+1</f>
        <v>151</v>
      </c>
      <c r="D21" s="37">
        <v>150</v>
      </c>
    </row>
    <row r="22" spans="1:4" ht="15">
      <c r="A22" s="66"/>
      <c r="B22" s="66" t="s">
        <v>31</v>
      </c>
      <c r="C22" s="37">
        <f>D22</f>
        <v>0</v>
      </c>
      <c r="D22" s="37">
        <v>0</v>
      </c>
    </row>
    <row r="23" spans="1:4" ht="15">
      <c r="A23" s="66" t="s">
        <v>161</v>
      </c>
      <c r="B23" s="66" t="s">
        <v>33</v>
      </c>
      <c r="C23" s="37">
        <v>0</v>
      </c>
      <c r="D23" s="37">
        <v>0</v>
      </c>
    </row>
    <row r="24" spans="1:4" ht="15">
      <c r="A24" s="65"/>
      <c r="B24" s="65" t="s">
        <v>162</v>
      </c>
      <c r="C24" s="34">
        <f>+C25+C31+C34+C38+C39+C40+C41</f>
        <v>89088</v>
      </c>
      <c r="D24" s="34">
        <f>+D25+D31+D34+D38+D39+D40+D41</f>
        <v>87859</v>
      </c>
    </row>
    <row r="25" spans="1:4" ht="15">
      <c r="A25" s="66"/>
      <c r="B25" s="66" t="s">
        <v>35</v>
      </c>
      <c r="C25" s="36">
        <f>+C26+C27+C28+C29+C30</f>
        <v>0</v>
      </c>
      <c r="D25" s="36">
        <f>+D26+D27+D28+D29+D30</f>
        <v>0</v>
      </c>
    </row>
    <row r="26" spans="1:4" ht="15">
      <c r="A26" s="66"/>
      <c r="B26" s="66" t="s">
        <v>163</v>
      </c>
      <c r="C26" s="37">
        <v>0</v>
      </c>
      <c r="D26" s="37">
        <v>0</v>
      </c>
    </row>
    <row r="27" spans="1:4" ht="15">
      <c r="A27" s="66" t="s">
        <v>37</v>
      </c>
      <c r="B27" s="66" t="s">
        <v>158</v>
      </c>
      <c r="C27" s="37">
        <v>0</v>
      </c>
      <c r="D27" s="37">
        <v>0</v>
      </c>
    </row>
    <row r="28" spans="1:4" ht="15">
      <c r="A28" s="66" t="s">
        <v>37</v>
      </c>
      <c r="B28" s="66" t="s">
        <v>164</v>
      </c>
      <c r="C28" s="37">
        <v>0</v>
      </c>
      <c r="D28" s="37">
        <v>0</v>
      </c>
    </row>
    <row r="29" spans="1:4" ht="15">
      <c r="A29" s="66" t="s">
        <v>40</v>
      </c>
      <c r="B29" s="66" t="s">
        <v>165</v>
      </c>
      <c r="C29" s="37">
        <v>0</v>
      </c>
      <c r="D29" s="37">
        <v>0</v>
      </c>
    </row>
    <row r="30" spans="1:4" ht="15">
      <c r="A30" s="66" t="s">
        <v>42</v>
      </c>
      <c r="B30" s="66" t="s">
        <v>166</v>
      </c>
      <c r="C30" s="37">
        <v>0</v>
      </c>
      <c r="D30" s="37">
        <v>0</v>
      </c>
    </row>
    <row r="31" spans="1:4" ht="15">
      <c r="A31" s="66"/>
      <c r="B31" s="66" t="s">
        <v>44</v>
      </c>
      <c r="C31" s="36">
        <f>+C32+C33</f>
        <v>18</v>
      </c>
      <c r="D31" s="36">
        <f>+D32+D33</f>
        <v>18</v>
      </c>
    </row>
    <row r="32" spans="1:4" ht="15">
      <c r="A32" s="66" t="s">
        <v>45</v>
      </c>
      <c r="B32" s="66" t="s">
        <v>167</v>
      </c>
      <c r="C32" s="37">
        <v>0</v>
      </c>
      <c r="D32" s="37">
        <v>0</v>
      </c>
    </row>
    <row r="33" spans="1:4" ht="15">
      <c r="A33" s="66"/>
      <c r="B33" s="66" t="s">
        <v>156</v>
      </c>
      <c r="C33" s="37">
        <v>18</v>
      </c>
      <c r="D33" s="37">
        <v>18</v>
      </c>
    </row>
    <row r="34" spans="1:4" ht="15">
      <c r="A34" s="66"/>
      <c r="B34" s="66" t="s">
        <v>47</v>
      </c>
      <c r="C34" s="36">
        <f>+C35+C36+C37</f>
        <v>5822</v>
      </c>
      <c r="D34" s="36">
        <f>+D35+D36+D37</f>
        <v>2600</v>
      </c>
    </row>
    <row r="35" spans="1:4" ht="24">
      <c r="A35" s="66" t="s">
        <v>168</v>
      </c>
      <c r="B35" s="66" t="s">
        <v>169</v>
      </c>
      <c r="C35" s="37">
        <f>475+40</f>
        <v>515</v>
      </c>
      <c r="D35" s="37">
        <v>475</v>
      </c>
    </row>
    <row r="36" spans="1:4" ht="15">
      <c r="A36" s="66"/>
      <c r="B36" s="66" t="s">
        <v>170</v>
      </c>
      <c r="C36" s="37">
        <v>0</v>
      </c>
      <c r="D36" s="37"/>
    </row>
    <row r="37" spans="1:4" ht="15">
      <c r="A37" s="66" t="s">
        <v>51</v>
      </c>
      <c r="B37" s="66" t="s">
        <v>171</v>
      </c>
      <c r="C37" s="37">
        <f>2125+3093+89</f>
        <v>5307</v>
      </c>
      <c r="D37" s="37">
        <v>2125</v>
      </c>
    </row>
    <row r="38" spans="1:4" ht="24">
      <c r="A38" s="66" t="s">
        <v>53</v>
      </c>
      <c r="B38" s="66" t="s">
        <v>54</v>
      </c>
      <c r="C38" s="37">
        <f>28720+1554</f>
        <v>30274</v>
      </c>
      <c r="D38" s="37">
        <v>28720</v>
      </c>
    </row>
    <row r="39" spans="1:4" ht="24">
      <c r="A39" s="66" t="s">
        <v>55</v>
      </c>
      <c r="B39" s="66" t="s">
        <v>56</v>
      </c>
      <c r="C39" s="37">
        <f>8-6+547</f>
        <v>549</v>
      </c>
      <c r="D39" s="37">
        <v>8</v>
      </c>
    </row>
    <row r="40" spans="1:4" ht="15">
      <c r="A40" s="66" t="s">
        <v>57</v>
      </c>
      <c r="B40" s="66" t="s">
        <v>58</v>
      </c>
      <c r="C40" s="37">
        <f>64+20</f>
        <v>84</v>
      </c>
      <c r="D40" s="37">
        <v>64</v>
      </c>
    </row>
    <row r="41" spans="1:4" ht="15">
      <c r="A41" s="66"/>
      <c r="B41" s="66" t="s">
        <v>59</v>
      </c>
      <c r="C41" s="37">
        <f>56449-4108</f>
        <v>52341</v>
      </c>
      <c r="D41" s="37">
        <f>56449</f>
        <v>56449</v>
      </c>
    </row>
    <row r="42" spans="1:4" ht="15">
      <c r="A42" s="67"/>
      <c r="B42" s="68" t="s">
        <v>60</v>
      </c>
      <c r="C42" s="34">
        <f>+C7+C24</f>
        <v>166738</v>
      </c>
      <c r="D42" s="34">
        <f>+D7+D24</f>
        <v>164937</v>
      </c>
    </row>
    <row r="43" spans="1:4" ht="15">
      <c r="A43" s="65"/>
      <c r="B43" s="65" t="s">
        <v>172</v>
      </c>
      <c r="C43" s="34">
        <f>+C44+C54+C55</f>
        <v>124261</v>
      </c>
      <c r="D43" s="34">
        <f>+D44+D54+D55</f>
        <v>121649</v>
      </c>
    </row>
    <row r="44" spans="1:4" ht="15">
      <c r="A44" s="66"/>
      <c r="B44" s="66" t="s">
        <v>62</v>
      </c>
      <c r="C44" s="36">
        <f>+C45+C46+C47+C48+C49+C50+C51+C52+C53</f>
        <v>124261</v>
      </c>
      <c r="D44" s="36">
        <f>+D45+D46+D47+D48+D49+D50+D51+D52+D53</f>
        <v>121649</v>
      </c>
    </row>
    <row r="45" spans="1:4" ht="24">
      <c r="A45" s="66" t="s">
        <v>173</v>
      </c>
      <c r="B45" s="66" t="s">
        <v>174</v>
      </c>
      <c r="C45" s="37">
        <f>D45</f>
        <v>104767</v>
      </c>
      <c r="D45" s="37">
        <v>104767</v>
      </c>
    </row>
    <row r="46" spans="1:4" ht="15">
      <c r="A46" s="66"/>
      <c r="B46" s="66" t="s">
        <v>175</v>
      </c>
      <c r="C46" s="37">
        <v>6228</v>
      </c>
      <c r="D46" s="37">
        <v>6228</v>
      </c>
    </row>
    <row r="47" spans="1:4" ht="24">
      <c r="A47" s="66" t="s">
        <v>176</v>
      </c>
      <c r="B47" s="66" t="s">
        <v>177</v>
      </c>
      <c r="C47" s="37">
        <v>9254</v>
      </c>
      <c r="D47" s="37">
        <v>9254</v>
      </c>
    </row>
    <row r="48" spans="1:4" ht="15">
      <c r="A48" s="66" t="s">
        <v>68</v>
      </c>
      <c r="B48" s="66" t="s">
        <v>178</v>
      </c>
      <c r="C48" s="37">
        <v>0</v>
      </c>
      <c r="D48" s="37">
        <v>0</v>
      </c>
    </row>
    <row r="49" spans="1:4" ht="15">
      <c r="A49" s="66" t="s">
        <v>70</v>
      </c>
      <c r="B49" s="66" t="s">
        <v>179</v>
      </c>
      <c r="C49" s="37">
        <f>D51</f>
        <v>1400</v>
      </c>
      <c r="D49" s="37">
        <v>0</v>
      </c>
    </row>
    <row r="50" spans="1:4" ht="15">
      <c r="A50" s="66"/>
      <c r="B50" s="66" t="s">
        <v>180</v>
      </c>
      <c r="C50" s="37">
        <v>0</v>
      </c>
      <c r="D50" s="37">
        <v>0</v>
      </c>
    </row>
    <row r="51" spans="1:4" ht="15">
      <c r="A51" s="66"/>
      <c r="B51" s="66" t="s">
        <v>181</v>
      </c>
      <c r="C51" s="37">
        <v>2612</v>
      </c>
      <c r="D51" s="37">
        <v>1400</v>
      </c>
    </row>
    <row r="52" spans="1:4" ht="15">
      <c r="A52" s="66" t="s">
        <v>74</v>
      </c>
      <c r="B52" s="66" t="s">
        <v>182</v>
      </c>
      <c r="C52" s="37">
        <v>0</v>
      </c>
      <c r="D52" s="37">
        <v>0</v>
      </c>
    </row>
    <row r="53" spans="1:4" ht="15">
      <c r="A53" s="66"/>
      <c r="B53" s="66" t="s">
        <v>183</v>
      </c>
      <c r="C53" s="37">
        <v>0</v>
      </c>
      <c r="D53" s="37">
        <v>0</v>
      </c>
    </row>
    <row r="54" spans="1:4" ht="15">
      <c r="A54" s="66" t="s">
        <v>77</v>
      </c>
      <c r="B54" s="66" t="s">
        <v>78</v>
      </c>
      <c r="C54" s="37">
        <v>0</v>
      </c>
      <c r="D54" s="37">
        <v>0</v>
      </c>
    </row>
    <row r="55" spans="1:4" ht="15">
      <c r="A55" s="66" t="s">
        <v>79</v>
      </c>
      <c r="B55" s="66" t="s">
        <v>80</v>
      </c>
      <c r="C55" s="37">
        <v>0</v>
      </c>
      <c r="D55" s="37">
        <v>0</v>
      </c>
    </row>
    <row r="56" spans="1:4" ht="15">
      <c r="A56" s="65"/>
      <c r="B56" s="65" t="s">
        <v>184</v>
      </c>
      <c r="C56" s="34">
        <f>+C57+C61+C66+C67+C68+C69+C70</f>
        <v>137</v>
      </c>
      <c r="D56" s="34">
        <f>+D57+D61+D66+D67+D68+D69+D70</f>
        <v>137</v>
      </c>
    </row>
    <row r="57" spans="1:4" ht="15">
      <c r="A57" s="66"/>
      <c r="B57" s="66" t="s">
        <v>82</v>
      </c>
      <c r="C57" s="36">
        <f>+C58+C59+C60</f>
        <v>0</v>
      </c>
      <c r="D57" s="36">
        <f>+D58+D59+D60</f>
        <v>0</v>
      </c>
    </row>
    <row r="58" spans="1:4" ht="15">
      <c r="A58" s="66"/>
      <c r="B58" s="66" t="s">
        <v>185</v>
      </c>
      <c r="C58" s="37">
        <v>0</v>
      </c>
      <c r="D58" s="37">
        <v>0</v>
      </c>
    </row>
    <row r="59" spans="1:4" ht="15">
      <c r="A59" s="66"/>
      <c r="B59" s="66" t="s">
        <v>186</v>
      </c>
      <c r="C59" s="37">
        <v>0</v>
      </c>
      <c r="D59" s="37">
        <v>0</v>
      </c>
    </row>
    <row r="60" spans="1:4" ht="15">
      <c r="A60" s="66" t="s">
        <v>85</v>
      </c>
      <c r="B60" s="66" t="s">
        <v>187</v>
      </c>
      <c r="C60" s="37">
        <v>0</v>
      </c>
      <c r="D60" s="37">
        <v>0</v>
      </c>
    </row>
    <row r="61" spans="1:4" ht="15">
      <c r="A61" s="66"/>
      <c r="B61" s="66" t="s">
        <v>87</v>
      </c>
      <c r="C61" s="36">
        <f>+C62+C63+C64+C65</f>
        <v>137</v>
      </c>
      <c r="D61" s="36">
        <f>+D62+D63+D64+D65</f>
        <v>137</v>
      </c>
    </row>
    <row r="62" spans="1:4" ht="15">
      <c r="A62" s="66" t="s">
        <v>88</v>
      </c>
      <c r="B62" s="66" t="s">
        <v>188</v>
      </c>
      <c r="C62" s="37">
        <v>0</v>
      </c>
      <c r="D62" s="37">
        <v>0</v>
      </c>
    </row>
    <row r="63" spans="1:4" ht="15">
      <c r="A63" s="66" t="s">
        <v>90</v>
      </c>
      <c r="B63" s="66" t="s">
        <v>189</v>
      </c>
      <c r="C63" s="37">
        <v>0</v>
      </c>
      <c r="D63" s="37">
        <v>0</v>
      </c>
    </row>
    <row r="64" spans="1:4" ht="15">
      <c r="A64" s="66" t="s">
        <v>92</v>
      </c>
      <c r="B64" s="66" t="s">
        <v>190</v>
      </c>
      <c r="C64" s="37">
        <v>0</v>
      </c>
      <c r="D64" s="37">
        <v>0</v>
      </c>
    </row>
    <row r="65" spans="1:4" ht="15">
      <c r="A65" s="66" t="s">
        <v>94</v>
      </c>
      <c r="B65" s="66" t="s">
        <v>191</v>
      </c>
      <c r="C65" s="37">
        <v>137</v>
      </c>
      <c r="D65" s="37">
        <v>137</v>
      </c>
    </row>
    <row r="66" spans="1:4" ht="15">
      <c r="A66" s="66" t="s">
        <v>96</v>
      </c>
      <c r="B66" s="66" t="s">
        <v>97</v>
      </c>
      <c r="C66" s="37">
        <v>0</v>
      </c>
      <c r="D66" s="37">
        <v>0</v>
      </c>
    </row>
    <row r="67" spans="1:4" ht="15">
      <c r="A67" s="66" t="s">
        <v>98</v>
      </c>
      <c r="B67" s="66" t="s">
        <v>99</v>
      </c>
      <c r="C67" s="37">
        <v>0</v>
      </c>
      <c r="D67" s="37">
        <v>0</v>
      </c>
    </row>
    <row r="68" spans="1:4" ht="15">
      <c r="A68" s="66" t="s">
        <v>100</v>
      </c>
      <c r="B68" s="66" t="s">
        <v>101</v>
      </c>
      <c r="C68" s="37">
        <v>0</v>
      </c>
      <c r="D68" s="37">
        <v>0</v>
      </c>
    </row>
    <row r="69" spans="1:4" ht="15">
      <c r="A69" s="66" t="s">
        <v>192</v>
      </c>
      <c r="B69" s="66" t="s">
        <v>103</v>
      </c>
      <c r="C69" s="37">
        <v>0</v>
      </c>
      <c r="D69" s="37">
        <v>0</v>
      </c>
    </row>
    <row r="70" spans="1:4" ht="15">
      <c r="A70" s="66" t="s">
        <v>193</v>
      </c>
      <c r="B70" s="66" t="s">
        <v>105</v>
      </c>
      <c r="C70" s="37">
        <v>0</v>
      </c>
      <c r="D70" s="37">
        <v>0</v>
      </c>
    </row>
    <row r="71" spans="1:4" ht="15">
      <c r="A71" s="65"/>
      <c r="B71" s="65" t="s">
        <v>194</v>
      </c>
      <c r="C71" s="34">
        <f>+C72+C73+C77+C82+C83+C86+C87</f>
        <v>42340</v>
      </c>
      <c r="D71" s="34">
        <f>+D72+D73+D77+D82+D83+D86+D87</f>
        <v>43151</v>
      </c>
    </row>
    <row r="72" spans="1:4" ht="15">
      <c r="A72" s="66" t="s">
        <v>107</v>
      </c>
      <c r="B72" s="66" t="s">
        <v>108</v>
      </c>
      <c r="C72" s="37">
        <v>0</v>
      </c>
      <c r="D72" s="37">
        <v>0</v>
      </c>
    </row>
    <row r="73" spans="1:4" ht="15">
      <c r="A73" s="66"/>
      <c r="B73" s="66" t="s">
        <v>109</v>
      </c>
      <c r="C73" s="36">
        <f>+C74+C75+C76</f>
        <v>0</v>
      </c>
      <c r="D73" s="36">
        <f>+D74+D75+D76</f>
        <v>0</v>
      </c>
    </row>
    <row r="74" spans="1:4" ht="15">
      <c r="A74" s="66"/>
      <c r="B74" s="66" t="s">
        <v>185</v>
      </c>
      <c r="C74" s="37">
        <v>0</v>
      </c>
      <c r="D74" s="37">
        <v>0</v>
      </c>
    </row>
    <row r="75" spans="1:4" ht="15">
      <c r="A75" s="66"/>
      <c r="B75" s="66" t="s">
        <v>186</v>
      </c>
      <c r="C75" s="37">
        <v>0</v>
      </c>
      <c r="D75" s="37">
        <v>0</v>
      </c>
    </row>
    <row r="76" spans="1:4" ht="15">
      <c r="A76" s="66" t="s">
        <v>110</v>
      </c>
      <c r="B76" s="66" t="s">
        <v>187</v>
      </c>
      <c r="C76" s="37">
        <v>0</v>
      </c>
      <c r="D76" s="37">
        <v>0</v>
      </c>
    </row>
    <row r="77" spans="1:4" ht="15">
      <c r="A77" s="66"/>
      <c r="B77" s="66" t="s">
        <v>111</v>
      </c>
      <c r="C77" s="36">
        <f>+C78+C79+C80+C81</f>
        <v>8</v>
      </c>
      <c r="D77" s="36">
        <f>+D78+D79+D80+D81</f>
        <v>8</v>
      </c>
    </row>
    <row r="78" spans="1:4" ht="15">
      <c r="A78" s="66" t="s">
        <v>112</v>
      </c>
      <c r="B78" s="66" t="s">
        <v>188</v>
      </c>
      <c r="C78" s="37">
        <v>0</v>
      </c>
      <c r="D78" s="37">
        <v>0</v>
      </c>
    </row>
    <row r="79" spans="1:4" ht="15">
      <c r="A79" s="66" t="s">
        <v>113</v>
      </c>
      <c r="B79" s="66" t="s">
        <v>189</v>
      </c>
      <c r="C79" s="37">
        <v>0</v>
      </c>
      <c r="D79" s="37">
        <v>0</v>
      </c>
    </row>
    <row r="80" spans="1:4" ht="15">
      <c r="A80" s="66" t="s">
        <v>114</v>
      </c>
      <c r="B80" s="66" t="s">
        <v>190</v>
      </c>
      <c r="C80" s="37">
        <v>0</v>
      </c>
      <c r="D80" s="37">
        <v>0</v>
      </c>
    </row>
    <row r="81" spans="1:4" ht="24">
      <c r="A81" s="66" t="s">
        <v>115</v>
      </c>
      <c r="B81" s="66" t="s">
        <v>195</v>
      </c>
      <c r="C81" s="37">
        <v>8</v>
      </c>
      <c r="D81" s="37">
        <v>8</v>
      </c>
    </row>
    <row r="82" spans="1:4" ht="24">
      <c r="A82" s="66" t="s">
        <v>117</v>
      </c>
      <c r="B82" s="66" t="s">
        <v>118</v>
      </c>
      <c r="C82" s="37">
        <v>0</v>
      </c>
      <c r="D82" s="37">
        <v>0</v>
      </c>
    </row>
    <row r="83" spans="1:4" ht="15">
      <c r="A83" s="66"/>
      <c r="B83" s="66" t="s">
        <v>119</v>
      </c>
      <c r="C83" s="36">
        <f>+C84+C85</f>
        <v>42332</v>
      </c>
      <c r="D83" s="36">
        <f>+D84+D85</f>
        <v>43143</v>
      </c>
    </row>
    <row r="84" spans="1:4" ht="15">
      <c r="A84" s="66" t="s">
        <v>120</v>
      </c>
      <c r="B84" s="66" t="s">
        <v>196</v>
      </c>
      <c r="C84" s="37">
        <f>43050-786</f>
        <v>42264</v>
      </c>
      <c r="D84" s="37">
        <v>43050</v>
      </c>
    </row>
    <row r="85" spans="1:4" ht="15">
      <c r="A85" s="66" t="s">
        <v>122</v>
      </c>
      <c r="B85" s="66" t="s">
        <v>197</v>
      </c>
      <c r="C85" s="37">
        <f>93-25</f>
        <v>68</v>
      </c>
      <c r="D85" s="37">
        <v>93</v>
      </c>
    </row>
    <row r="86" spans="1:4" ht="15">
      <c r="A86" s="66" t="s">
        <v>124</v>
      </c>
      <c r="B86" s="66" t="s">
        <v>125</v>
      </c>
      <c r="C86" s="37">
        <v>0</v>
      </c>
      <c r="D86" s="37">
        <v>0</v>
      </c>
    </row>
    <row r="87" spans="1:4" ht="15">
      <c r="A87" s="66" t="s">
        <v>198</v>
      </c>
      <c r="B87" s="66" t="s">
        <v>127</v>
      </c>
      <c r="C87" s="37">
        <v>0</v>
      </c>
      <c r="D87" s="37">
        <v>0</v>
      </c>
    </row>
    <row r="88" spans="1:4" ht="15">
      <c r="A88" s="67"/>
      <c r="B88" s="68" t="s">
        <v>128</v>
      </c>
      <c r="C88" s="34">
        <f>+C43+C56+C71</f>
        <v>166738</v>
      </c>
      <c r="D88" s="34">
        <f>+D43+D56+D71</f>
        <v>164937</v>
      </c>
    </row>
    <row r="89" spans="1:4" ht="15">
      <c r="A89" s="46"/>
      <c r="B89" s="46"/>
      <c r="C89" s="47"/>
      <c r="D89" s="4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5" width="9.140625" style="45" customWidth="1"/>
    <col min="6" max="6" width="9.421875" style="45" bestFit="1" customWidth="1"/>
    <col min="7" max="16384" width="9.140625" style="45" customWidth="1"/>
  </cols>
  <sheetData>
    <row r="1" spans="1:4" s="44" customFormat="1" ht="39.75" customHeight="1" thickBot="1">
      <c r="A1" s="91" t="s">
        <v>150</v>
      </c>
      <c r="B1" s="83"/>
      <c r="C1" s="83"/>
      <c r="D1" s="84"/>
    </row>
    <row r="2" spans="1:4" s="44" customFormat="1" ht="19.5" customHeight="1" thickBot="1">
      <c r="A2" s="92" t="s">
        <v>2</v>
      </c>
      <c r="B2" s="86"/>
      <c r="C2" s="86"/>
      <c r="D2" s="87"/>
    </row>
    <row r="3" spans="1:4" s="44" customFormat="1" ht="19.5" customHeight="1" thickBot="1">
      <c r="A3" s="93" t="s">
        <v>2</v>
      </c>
      <c r="B3" s="89"/>
      <c r="C3" s="89"/>
      <c r="D3" s="89"/>
    </row>
    <row r="4" spans="1:4" ht="19.5" customHeight="1" thickBot="1">
      <c r="A4" s="94" t="s">
        <v>129</v>
      </c>
      <c r="B4" s="94"/>
      <c r="C4" s="94"/>
      <c r="D4" s="94"/>
    </row>
    <row r="5" spans="1:4" ht="15.75" thickBot="1">
      <c r="A5" s="32" t="s">
        <v>4</v>
      </c>
      <c r="B5" s="32" t="s">
        <v>5</v>
      </c>
      <c r="C5" s="32" t="s">
        <v>2</v>
      </c>
      <c r="D5" s="32" t="s">
        <v>2</v>
      </c>
    </row>
    <row r="6" spans="1:4" ht="15.75" thickBot="1">
      <c r="A6" s="32" t="s">
        <v>4</v>
      </c>
      <c r="B6" s="32" t="s">
        <v>6</v>
      </c>
      <c r="C6" s="69">
        <v>43281</v>
      </c>
      <c r="D6" s="32">
        <v>2017</v>
      </c>
    </row>
    <row r="7" spans="1:4" ht="15">
      <c r="A7" s="33" t="s">
        <v>4</v>
      </c>
      <c r="B7" s="33" t="s">
        <v>9</v>
      </c>
      <c r="C7" s="34">
        <v>115470</v>
      </c>
      <c r="D7" s="34">
        <v>114859</v>
      </c>
    </row>
    <row r="8" spans="1:4" ht="15">
      <c r="A8" s="35" t="s">
        <v>2</v>
      </c>
      <c r="B8" s="35" t="s">
        <v>10</v>
      </c>
      <c r="C8" s="36">
        <v>91232</v>
      </c>
      <c r="D8" s="36">
        <v>91619</v>
      </c>
    </row>
    <row r="9" spans="1:4" ht="15">
      <c r="A9" s="35" t="s">
        <v>11</v>
      </c>
      <c r="B9" s="35" t="s">
        <v>12</v>
      </c>
      <c r="C9" s="37"/>
      <c r="D9" s="37"/>
    </row>
    <row r="10" spans="1:4" ht="15">
      <c r="A10" s="35" t="s">
        <v>13</v>
      </c>
      <c r="B10" s="35" t="s">
        <v>14</v>
      </c>
      <c r="C10" s="37">
        <v>295</v>
      </c>
      <c r="D10" s="37">
        <v>278</v>
      </c>
    </row>
    <row r="11" spans="1:4" ht="15">
      <c r="A11" s="35" t="s">
        <v>2</v>
      </c>
      <c r="B11" s="35" t="s">
        <v>15</v>
      </c>
      <c r="C11" s="37"/>
      <c r="D11" s="37"/>
    </row>
    <row r="12" spans="1:4" ht="15">
      <c r="A12" s="35" t="s">
        <v>16</v>
      </c>
      <c r="B12" s="35" t="s">
        <v>17</v>
      </c>
      <c r="C12" s="43">
        <v>90937</v>
      </c>
      <c r="D12" s="37">
        <v>91341</v>
      </c>
    </row>
    <row r="13" spans="1:4" ht="15">
      <c r="A13" s="35" t="s">
        <v>2</v>
      </c>
      <c r="B13" s="35" t="s">
        <v>18</v>
      </c>
      <c r="C13" s="36">
        <v>24238</v>
      </c>
      <c r="D13" s="36">
        <v>23240</v>
      </c>
    </row>
    <row r="14" spans="1:4" ht="15">
      <c r="A14" s="35" t="s">
        <v>19</v>
      </c>
      <c r="B14" s="35" t="s">
        <v>20</v>
      </c>
      <c r="C14" s="37"/>
      <c r="D14" s="37"/>
    </row>
    <row r="15" spans="1:4" ht="15">
      <c r="A15" s="35" t="s">
        <v>2</v>
      </c>
      <c r="B15" s="35" t="s">
        <v>15</v>
      </c>
      <c r="C15" s="37"/>
      <c r="D15" s="37"/>
    </row>
    <row r="16" spans="1:4" ht="24">
      <c r="A16" s="35" t="s">
        <v>21</v>
      </c>
      <c r="B16" s="35" t="s">
        <v>22</v>
      </c>
      <c r="C16" s="37">
        <v>24238</v>
      </c>
      <c r="D16" s="37">
        <v>23240</v>
      </c>
    </row>
    <row r="17" spans="1:4" ht="15">
      <c r="A17" s="35" t="s">
        <v>2</v>
      </c>
      <c r="B17" s="35" t="s">
        <v>23</v>
      </c>
      <c r="C17" s="36">
        <v>0</v>
      </c>
      <c r="D17" s="36">
        <v>0</v>
      </c>
    </row>
    <row r="18" spans="1:4" ht="15">
      <c r="A18" s="35" t="s">
        <v>24</v>
      </c>
      <c r="B18" s="35" t="s">
        <v>20</v>
      </c>
      <c r="C18" s="37"/>
      <c r="D18" s="37"/>
    </row>
    <row r="19" spans="1:4" ht="15">
      <c r="A19" s="35" t="s">
        <v>25</v>
      </c>
      <c r="B19" s="35" t="s">
        <v>26</v>
      </c>
      <c r="C19" s="37"/>
      <c r="D19" s="37"/>
    </row>
    <row r="20" spans="1:4" ht="24">
      <c r="A20" s="35" t="s">
        <v>27</v>
      </c>
      <c r="B20" s="35" t="s">
        <v>28</v>
      </c>
      <c r="C20" s="37"/>
      <c r="D20" s="37"/>
    </row>
    <row r="21" spans="1:4" ht="24">
      <c r="A21" s="35" t="s">
        <v>29</v>
      </c>
      <c r="B21" s="35" t="s">
        <v>30</v>
      </c>
      <c r="C21" s="37"/>
      <c r="D21" s="37"/>
    </row>
    <row r="22" spans="1:4" ht="15">
      <c r="A22" s="35" t="s">
        <v>2</v>
      </c>
      <c r="B22" s="35" t="s">
        <v>31</v>
      </c>
      <c r="C22" s="37"/>
      <c r="D22" s="37"/>
    </row>
    <row r="23" spans="1:4" ht="15">
      <c r="A23" s="35" t="s">
        <v>32</v>
      </c>
      <c r="B23" s="35" t="s">
        <v>33</v>
      </c>
      <c r="C23" s="37"/>
      <c r="D23" s="37"/>
    </row>
    <row r="24" spans="1:4" ht="15">
      <c r="A24" s="33" t="s">
        <v>4</v>
      </c>
      <c r="B24" s="33" t="s">
        <v>34</v>
      </c>
      <c r="C24" s="34">
        <v>22338</v>
      </c>
      <c r="D24" s="34">
        <v>37115</v>
      </c>
    </row>
    <row r="25" spans="1:4" ht="15">
      <c r="A25" s="35" t="s">
        <v>2</v>
      </c>
      <c r="B25" s="35" t="s">
        <v>35</v>
      </c>
      <c r="C25" s="36">
        <v>0</v>
      </c>
      <c r="D25" s="36">
        <v>0</v>
      </c>
    </row>
    <row r="26" spans="1:4" ht="15">
      <c r="A26" s="35" t="s">
        <v>2</v>
      </c>
      <c r="B26" s="35" t="s">
        <v>36</v>
      </c>
      <c r="C26" s="37">
        <v>0</v>
      </c>
      <c r="D26" s="37">
        <v>0</v>
      </c>
    </row>
    <row r="27" spans="1:4" ht="15">
      <c r="A27" s="35" t="s">
        <v>37</v>
      </c>
      <c r="B27" s="35" t="s">
        <v>38</v>
      </c>
      <c r="C27" s="37"/>
      <c r="D27" s="37"/>
    </row>
    <row r="28" spans="1:4" ht="15">
      <c r="A28" s="35" t="s">
        <v>37</v>
      </c>
      <c r="B28" s="35" t="s">
        <v>39</v>
      </c>
      <c r="C28" s="37"/>
      <c r="D28" s="37"/>
    </row>
    <row r="29" spans="1:4" ht="15">
      <c r="A29" s="35" t="s">
        <v>40</v>
      </c>
      <c r="B29" s="35" t="s">
        <v>41</v>
      </c>
      <c r="C29" s="37"/>
      <c r="D29" s="37"/>
    </row>
    <row r="30" spans="1:4" ht="15">
      <c r="A30" s="35" t="s">
        <v>42</v>
      </c>
      <c r="B30" s="35" t="s">
        <v>43</v>
      </c>
      <c r="C30" s="37"/>
      <c r="D30" s="37"/>
    </row>
    <row r="31" spans="1:4" ht="15">
      <c r="A31" s="35" t="s">
        <v>2</v>
      </c>
      <c r="B31" s="35" t="s">
        <v>44</v>
      </c>
      <c r="C31" s="36">
        <v>3727</v>
      </c>
      <c r="D31" s="36">
        <v>2076</v>
      </c>
    </row>
    <row r="32" spans="1:4" ht="15">
      <c r="A32" s="35" t="s">
        <v>45</v>
      </c>
      <c r="B32" s="35" t="s">
        <v>46</v>
      </c>
      <c r="C32" s="37">
        <v>3727</v>
      </c>
      <c r="D32" s="37">
        <v>2076</v>
      </c>
    </row>
    <row r="33" spans="1:4" ht="15">
      <c r="A33" s="35" t="s">
        <v>2</v>
      </c>
      <c r="B33" s="35" t="s">
        <v>15</v>
      </c>
      <c r="C33" s="37"/>
      <c r="D33" s="37"/>
    </row>
    <row r="34" spans="1:4" ht="15">
      <c r="A34" s="35" t="s">
        <v>2</v>
      </c>
      <c r="B34" s="35" t="s">
        <v>47</v>
      </c>
      <c r="C34" s="36">
        <v>697</v>
      </c>
      <c r="D34" s="36">
        <v>23551</v>
      </c>
    </row>
    <row r="35" spans="1:4" ht="15">
      <c r="A35" s="35" t="s">
        <v>48</v>
      </c>
      <c r="B35" s="35" t="s">
        <v>49</v>
      </c>
      <c r="C35" s="37">
        <v>89</v>
      </c>
      <c r="D35" s="37">
        <v>143</v>
      </c>
    </row>
    <row r="36" spans="1:4" ht="15">
      <c r="A36" s="35" t="s">
        <v>2</v>
      </c>
      <c r="B36" s="35" t="s">
        <v>50</v>
      </c>
      <c r="C36" s="37"/>
      <c r="D36" s="37"/>
    </row>
    <row r="37" spans="1:4" ht="15">
      <c r="A37" s="35" t="s">
        <v>51</v>
      </c>
      <c r="B37" s="35" t="s">
        <v>52</v>
      </c>
      <c r="C37" s="37">
        <v>608</v>
      </c>
      <c r="D37" s="37">
        <v>23408</v>
      </c>
    </row>
    <row r="38" spans="1:4" ht="24">
      <c r="A38" s="35" t="s">
        <v>53</v>
      </c>
      <c r="B38" s="35" t="s">
        <v>54</v>
      </c>
      <c r="C38" s="37"/>
      <c r="D38" s="37"/>
    </row>
    <row r="39" spans="1:4" ht="24">
      <c r="A39" s="35" t="s">
        <v>55</v>
      </c>
      <c r="B39" s="35" t="s">
        <v>56</v>
      </c>
      <c r="C39" s="37"/>
      <c r="D39" s="37"/>
    </row>
    <row r="40" spans="1:4" ht="15">
      <c r="A40" s="35" t="s">
        <v>57</v>
      </c>
      <c r="B40" s="35" t="s">
        <v>58</v>
      </c>
      <c r="C40" s="37">
        <v>0</v>
      </c>
      <c r="D40" s="37">
        <v>463</v>
      </c>
    </row>
    <row r="41" spans="1:4" ht="15">
      <c r="A41" s="35" t="s">
        <v>2</v>
      </c>
      <c r="B41" s="35" t="s">
        <v>59</v>
      </c>
      <c r="C41" s="37">
        <v>17914</v>
      </c>
      <c r="D41" s="37">
        <v>11025</v>
      </c>
    </row>
    <row r="42" spans="1:4" ht="15">
      <c r="A42" s="38" t="s">
        <v>2</v>
      </c>
      <c r="B42" s="39" t="s">
        <v>60</v>
      </c>
      <c r="C42" s="34">
        <v>137808</v>
      </c>
      <c r="D42" s="34">
        <v>151974</v>
      </c>
    </row>
    <row r="43" spans="1:4" ht="15">
      <c r="A43" s="33" t="s">
        <v>4</v>
      </c>
      <c r="B43" s="33" t="s">
        <v>61</v>
      </c>
      <c r="C43" s="34">
        <v>109187</v>
      </c>
      <c r="D43" s="34">
        <v>120638</v>
      </c>
    </row>
    <row r="44" spans="1:4" ht="15">
      <c r="A44" s="35" t="s">
        <v>2</v>
      </c>
      <c r="B44" s="35" t="s">
        <v>62</v>
      </c>
      <c r="C44" s="36">
        <v>14985</v>
      </c>
      <c r="D44" s="36">
        <v>26950</v>
      </c>
    </row>
    <row r="45" spans="1:4" ht="15">
      <c r="A45" s="35" t="s">
        <v>63</v>
      </c>
      <c r="B45" s="35" t="s">
        <v>64</v>
      </c>
      <c r="C45" s="37">
        <v>3005</v>
      </c>
      <c r="D45" s="37">
        <v>3005</v>
      </c>
    </row>
    <row r="46" spans="1:4" ht="15">
      <c r="A46" s="35" t="s">
        <v>2</v>
      </c>
      <c r="B46" s="35" t="s">
        <v>65</v>
      </c>
      <c r="C46" s="37"/>
      <c r="D46" s="37"/>
    </row>
    <row r="47" spans="1:4" ht="15">
      <c r="A47" s="35" t="s">
        <v>66</v>
      </c>
      <c r="B47" s="35" t="s">
        <v>67</v>
      </c>
      <c r="C47" s="37">
        <v>21898</v>
      </c>
      <c r="D47" s="37">
        <v>21898</v>
      </c>
    </row>
    <row r="48" spans="1:4" ht="15">
      <c r="A48" s="35" t="s">
        <v>68</v>
      </c>
      <c r="B48" s="35" t="s">
        <v>69</v>
      </c>
      <c r="C48" s="37"/>
      <c r="D48" s="37"/>
    </row>
    <row r="49" spans="1:4" ht="15">
      <c r="A49" s="35" t="s">
        <v>70</v>
      </c>
      <c r="B49" s="35" t="s">
        <v>71</v>
      </c>
      <c r="C49" s="37">
        <v>-139032</v>
      </c>
      <c r="D49" s="37">
        <v>0</v>
      </c>
    </row>
    <row r="50" spans="1:6" ht="15">
      <c r="A50" s="35" t="s">
        <v>2</v>
      </c>
      <c r="B50" s="35" t="s">
        <v>72</v>
      </c>
      <c r="C50" s="37">
        <v>200659</v>
      </c>
      <c r="D50" s="37">
        <v>141079</v>
      </c>
      <c r="F50" s="49"/>
    </row>
    <row r="51" spans="1:4" ht="15">
      <c r="A51" s="35" t="s">
        <v>2</v>
      </c>
      <c r="B51" s="35" t="s">
        <v>73</v>
      </c>
      <c r="C51" s="37">
        <v>-71545</v>
      </c>
      <c r="D51" s="37">
        <v>-139032</v>
      </c>
    </row>
    <row r="52" spans="1:4" ht="15">
      <c r="A52" s="35" t="s">
        <v>74</v>
      </c>
      <c r="B52" s="35" t="s">
        <v>75</v>
      </c>
      <c r="C52" s="37"/>
      <c r="D52" s="37"/>
    </row>
    <row r="53" spans="1:4" ht="15">
      <c r="A53" s="35" t="s">
        <v>2</v>
      </c>
      <c r="B53" s="35" t="s">
        <v>76</v>
      </c>
      <c r="C53" s="37"/>
      <c r="D53" s="37"/>
    </row>
    <row r="54" spans="1:4" ht="15">
      <c r="A54" s="35" t="s">
        <v>77</v>
      </c>
      <c r="B54" s="35" t="s">
        <v>78</v>
      </c>
      <c r="C54" s="37"/>
      <c r="D54" s="37"/>
    </row>
    <row r="55" spans="1:4" ht="15">
      <c r="A55" s="35" t="s">
        <v>79</v>
      </c>
      <c r="B55" s="35" t="s">
        <v>80</v>
      </c>
      <c r="C55" s="43">
        <v>94202</v>
      </c>
      <c r="D55" s="37">
        <v>93688</v>
      </c>
    </row>
    <row r="56" spans="1:4" ht="15">
      <c r="A56" s="33" t="s">
        <v>4</v>
      </c>
      <c r="B56" s="33" t="s">
        <v>81</v>
      </c>
      <c r="C56" s="34">
        <v>1682</v>
      </c>
      <c r="D56" s="34">
        <v>2085</v>
      </c>
    </row>
    <row r="57" spans="1:4" ht="15">
      <c r="A57" s="35" t="s">
        <v>2</v>
      </c>
      <c r="B57" s="35" t="s">
        <v>82</v>
      </c>
      <c r="C57" s="36">
        <v>1198</v>
      </c>
      <c r="D57" s="36">
        <v>1567</v>
      </c>
    </row>
    <row r="58" spans="1:4" ht="15">
      <c r="A58" s="35" t="s">
        <v>2</v>
      </c>
      <c r="B58" s="35" t="s">
        <v>83</v>
      </c>
      <c r="C58" s="37"/>
      <c r="D58" s="37"/>
    </row>
    <row r="59" spans="1:4" ht="15">
      <c r="A59" s="35" t="s">
        <v>2</v>
      </c>
      <c r="B59" s="35" t="s">
        <v>84</v>
      </c>
      <c r="C59" s="37"/>
      <c r="D59" s="37"/>
    </row>
    <row r="60" spans="1:4" ht="15">
      <c r="A60" s="35" t="s">
        <v>85</v>
      </c>
      <c r="B60" s="35" t="s">
        <v>86</v>
      </c>
      <c r="C60" s="37">
        <v>1198</v>
      </c>
      <c r="D60" s="37">
        <v>1567</v>
      </c>
    </row>
    <row r="61" spans="1:4" ht="15">
      <c r="A61" s="35" t="s">
        <v>2</v>
      </c>
      <c r="B61" s="35" t="s">
        <v>87</v>
      </c>
      <c r="C61" s="36">
        <v>484</v>
      </c>
      <c r="D61" s="36">
        <v>518</v>
      </c>
    </row>
    <row r="62" spans="1:4" ht="15">
      <c r="A62" s="35" t="s">
        <v>88</v>
      </c>
      <c r="B62" s="35" t="s">
        <v>89</v>
      </c>
      <c r="C62" s="37"/>
      <c r="D62" s="37"/>
    </row>
    <row r="63" spans="1:4" ht="15">
      <c r="A63" s="35" t="s">
        <v>90</v>
      </c>
      <c r="B63" s="35" t="s">
        <v>91</v>
      </c>
      <c r="C63" s="37"/>
      <c r="D63" s="37"/>
    </row>
    <row r="64" spans="1:4" ht="15">
      <c r="A64" s="35" t="s">
        <v>92</v>
      </c>
      <c r="B64" s="35" t="s">
        <v>93</v>
      </c>
      <c r="C64" s="37"/>
      <c r="D64" s="37"/>
    </row>
    <row r="65" spans="1:4" ht="15">
      <c r="A65" s="35" t="s">
        <v>94</v>
      </c>
      <c r="B65" s="35" t="s">
        <v>95</v>
      </c>
      <c r="C65" s="37">
        <v>484</v>
      </c>
      <c r="D65" s="37">
        <v>518</v>
      </c>
    </row>
    <row r="66" spans="1:4" ht="15">
      <c r="A66" s="35" t="s">
        <v>96</v>
      </c>
      <c r="B66" s="35" t="s">
        <v>97</v>
      </c>
      <c r="C66" s="37"/>
      <c r="D66" s="37"/>
    </row>
    <row r="67" spans="1:4" ht="15">
      <c r="A67" s="35" t="s">
        <v>98</v>
      </c>
      <c r="B67" s="35" t="s">
        <v>99</v>
      </c>
      <c r="C67" s="37"/>
      <c r="D67" s="37"/>
    </row>
    <row r="68" spans="1:4" ht="15">
      <c r="A68" s="35" t="s">
        <v>100</v>
      </c>
      <c r="B68" s="35" t="s">
        <v>101</v>
      </c>
      <c r="C68" s="37" t="s">
        <v>2</v>
      </c>
      <c r="D68" s="37" t="s">
        <v>2</v>
      </c>
    </row>
    <row r="69" spans="1:4" ht="15">
      <c r="A69" s="35" t="s">
        <v>102</v>
      </c>
      <c r="B69" s="35" t="s">
        <v>103</v>
      </c>
      <c r="C69" s="37" t="s">
        <v>2</v>
      </c>
      <c r="D69" s="37" t="s">
        <v>2</v>
      </c>
    </row>
    <row r="70" spans="1:4" ht="15">
      <c r="A70" s="35" t="s">
        <v>104</v>
      </c>
      <c r="B70" s="35" t="s">
        <v>105</v>
      </c>
      <c r="C70" s="37" t="s">
        <v>2</v>
      </c>
      <c r="D70" s="37" t="s">
        <v>2</v>
      </c>
    </row>
    <row r="71" spans="1:4" ht="15">
      <c r="A71" s="33" t="s">
        <v>4</v>
      </c>
      <c r="B71" s="33" t="s">
        <v>106</v>
      </c>
      <c r="C71" s="34">
        <v>26939</v>
      </c>
      <c r="D71" s="34">
        <v>29251</v>
      </c>
    </row>
    <row r="72" spans="1:4" ht="15">
      <c r="A72" s="35" t="s">
        <v>107</v>
      </c>
      <c r="B72" s="35" t="s">
        <v>108</v>
      </c>
      <c r="C72" s="37"/>
      <c r="D72" s="37"/>
    </row>
    <row r="73" spans="1:4" ht="15">
      <c r="A73" s="35" t="s">
        <v>2</v>
      </c>
      <c r="B73" s="35" t="s">
        <v>109</v>
      </c>
      <c r="C73" s="36">
        <v>0</v>
      </c>
      <c r="D73" s="36">
        <v>0</v>
      </c>
    </row>
    <row r="74" spans="1:4" ht="15">
      <c r="A74" s="35" t="s">
        <v>2</v>
      </c>
      <c r="B74" s="35" t="s">
        <v>83</v>
      </c>
      <c r="C74" s="37"/>
      <c r="D74" s="37"/>
    </row>
    <row r="75" spans="1:4" ht="15">
      <c r="A75" s="35" t="s">
        <v>2</v>
      </c>
      <c r="B75" s="35" t="s">
        <v>84</v>
      </c>
      <c r="C75" s="37"/>
      <c r="D75" s="37"/>
    </row>
    <row r="76" spans="1:4" ht="15">
      <c r="A76" s="35" t="s">
        <v>110</v>
      </c>
      <c r="B76" s="35" t="s">
        <v>86</v>
      </c>
      <c r="C76" s="37"/>
      <c r="D76" s="37"/>
    </row>
    <row r="77" spans="1:4" ht="15">
      <c r="A77" s="35" t="s">
        <v>2</v>
      </c>
      <c r="B77" s="35" t="s">
        <v>111</v>
      </c>
      <c r="C77" s="36">
        <v>11324</v>
      </c>
      <c r="D77" s="36">
        <v>548</v>
      </c>
    </row>
    <row r="78" spans="1:4" ht="15">
      <c r="A78" s="35" t="s">
        <v>112</v>
      </c>
      <c r="B78" s="35" t="s">
        <v>89</v>
      </c>
      <c r="C78" s="37"/>
      <c r="D78" s="37"/>
    </row>
    <row r="79" spans="1:4" ht="15">
      <c r="A79" s="35" t="s">
        <v>113</v>
      </c>
      <c r="B79" s="35" t="s">
        <v>91</v>
      </c>
      <c r="C79" s="37"/>
      <c r="D79" s="37"/>
    </row>
    <row r="80" spans="1:4" ht="15">
      <c r="A80" s="35" t="s">
        <v>114</v>
      </c>
      <c r="B80" s="35" t="s">
        <v>93</v>
      </c>
      <c r="C80" s="37"/>
      <c r="D80" s="37"/>
    </row>
    <row r="81" spans="1:4" ht="24">
      <c r="A81" s="35" t="s">
        <v>115</v>
      </c>
      <c r="B81" s="35" t="s">
        <v>116</v>
      </c>
      <c r="C81" s="37">
        <v>11324</v>
      </c>
      <c r="D81" s="37">
        <v>548</v>
      </c>
    </row>
    <row r="82" spans="1:4" ht="24">
      <c r="A82" s="35" t="s">
        <v>117</v>
      </c>
      <c r="B82" s="35" t="s">
        <v>118</v>
      </c>
      <c r="C82" s="37"/>
      <c r="D82" s="37"/>
    </row>
    <row r="83" spans="1:4" ht="15">
      <c r="A83" s="35" t="s">
        <v>2</v>
      </c>
      <c r="B83" s="35" t="s">
        <v>119</v>
      </c>
      <c r="C83" s="36">
        <v>15615</v>
      </c>
      <c r="D83" s="36">
        <v>28703</v>
      </c>
    </row>
    <row r="84" spans="1:4" ht="15">
      <c r="A84" s="35" t="s">
        <v>120</v>
      </c>
      <c r="B84" s="35" t="s">
        <v>121</v>
      </c>
      <c r="C84" s="37">
        <v>10257</v>
      </c>
      <c r="D84" s="37">
        <v>13149</v>
      </c>
    </row>
    <row r="85" spans="1:4" ht="15">
      <c r="A85" s="35" t="s">
        <v>122</v>
      </c>
      <c r="B85" s="35" t="s">
        <v>123</v>
      </c>
      <c r="C85" s="37">
        <v>5358</v>
      </c>
      <c r="D85" s="37">
        <v>15554</v>
      </c>
    </row>
    <row r="86" spans="1:4" ht="15">
      <c r="A86" s="35" t="s">
        <v>124</v>
      </c>
      <c r="B86" s="35" t="s">
        <v>125</v>
      </c>
      <c r="C86" s="37"/>
      <c r="D86" s="37"/>
    </row>
    <row r="87" spans="1:4" ht="15">
      <c r="A87" s="35" t="s">
        <v>126</v>
      </c>
      <c r="B87" s="35" t="s">
        <v>127</v>
      </c>
      <c r="C87" s="37"/>
      <c r="D87" s="37"/>
    </row>
    <row r="88" spans="1:4" ht="15">
      <c r="A88" s="38" t="s">
        <v>2</v>
      </c>
      <c r="B88" s="39" t="s">
        <v>128</v>
      </c>
      <c r="C88" s="34">
        <v>137808</v>
      </c>
      <c r="D88" s="34">
        <v>151974</v>
      </c>
    </row>
    <row r="89" spans="1:4" ht="15">
      <c r="A89" s="46"/>
      <c r="B89" s="46"/>
      <c r="C89" s="47"/>
      <c r="D89" s="47"/>
    </row>
    <row r="90" ht="15">
      <c r="A90" s="4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4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58">
      <selection activeCell="A1" sqref="A1:D88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16384" width="9.140625" style="45" customWidth="1"/>
  </cols>
  <sheetData>
    <row r="1" spans="1:4" s="44" customFormat="1" ht="39.75" customHeight="1" thickBot="1">
      <c r="A1" s="91" t="s">
        <v>150</v>
      </c>
      <c r="B1" s="83"/>
      <c r="C1" s="83"/>
      <c r="D1" s="84"/>
    </row>
    <row r="2" spans="1:4" s="44" customFormat="1" ht="19.5" customHeight="1" thickBot="1">
      <c r="A2" s="92"/>
      <c r="B2" s="86"/>
      <c r="C2" s="86"/>
      <c r="D2" s="87"/>
    </row>
    <row r="3" spans="1:4" s="44" customFormat="1" ht="19.5" customHeight="1" thickBot="1">
      <c r="A3" s="93"/>
      <c r="B3" s="89"/>
      <c r="C3" s="89"/>
      <c r="D3" s="89"/>
    </row>
    <row r="4" spans="1:4" ht="19.5" customHeight="1" thickBot="1">
      <c r="A4" s="94" t="s">
        <v>3</v>
      </c>
      <c r="B4" s="94"/>
      <c r="C4" s="94"/>
      <c r="D4" s="94"/>
    </row>
    <row r="5" spans="1:4" ht="15.75" thickBot="1">
      <c r="A5" s="32" t="s">
        <v>2</v>
      </c>
      <c r="B5" s="32" t="s">
        <v>151</v>
      </c>
      <c r="C5" s="32" t="s">
        <v>2</v>
      </c>
      <c r="D5" s="32" t="s">
        <v>2</v>
      </c>
    </row>
    <row r="6" spans="1:4" ht="15.75" thickBot="1">
      <c r="A6" s="32" t="s">
        <v>2</v>
      </c>
      <c r="B6" s="32" t="s">
        <v>152</v>
      </c>
      <c r="C6" s="32" t="s">
        <v>7</v>
      </c>
      <c r="D6" s="32" t="s">
        <v>8</v>
      </c>
    </row>
    <row r="7" spans="1:4" ht="15">
      <c r="A7" s="33"/>
      <c r="B7" s="33" t="s">
        <v>153</v>
      </c>
      <c r="C7" s="34">
        <f>+C8+C13+C17+C20+C21+C22+C23</f>
        <v>685</v>
      </c>
      <c r="D7" s="34">
        <f>+D8+D13+D17+D20+D21+D22+D23</f>
        <v>687</v>
      </c>
    </row>
    <row r="8" spans="1:4" ht="15">
      <c r="A8" s="35"/>
      <c r="B8" s="35" t="s">
        <v>10</v>
      </c>
      <c r="C8" s="36">
        <f>+C9+C10+C11+C12</f>
        <v>3</v>
      </c>
      <c r="D8" s="36">
        <f>+D9+D10+D11+D12</f>
        <v>4</v>
      </c>
    </row>
    <row r="9" spans="1:4" ht="15">
      <c r="A9" s="35" t="s">
        <v>11</v>
      </c>
      <c r="B9" s="35" t="s">
        <v>154</v>
      </c>
      <c r="C9" s="37">
        <v>0</v>
      </c>
      <c r="D9" s="37">
        <v>0</v>
      </c>
    </row>
    <row r="10" spans="1:4" ht="15">
      <c r="A10" s="35" t="s">
        <v>13</v>
      </c>
      <c r="B10" s="35" t="s">
        <v>155</v>
      </c>
      <c r="C10" s="37">
        <v>3</v>
      </c>
      <c r="D10" s="37">
        <v>4</v>
      </c>
    </row>
    <row r="11" spans="1:4" ht="15">
      <c r="A11" s="35"/>
      <c r="B11" s="35" t="s">
        <v>156</v>
      </c>
      <c r="C11" s="37">
        <v>0</v>
      </c>
      <c r="D11" s="37">
        <v>0</v>
      </c>
    </row>
    <row r="12" spans="1:4" ht="15">
      <c r="A12" s="35" t="s">
        <v>16</v>
      </c>
      <c r="B12" s="35" t="s">
        <v>157</v>
      </c>
      <c r="C12" s="37">
        <v>0</v>
      </c>
      <c r="D12" s="37">
        <v>0</v>
      </c>
    </row>
    <row r="13" spans="1:4" ht="15">
      <c r="A13" s="35"/>
      <c r="B13" s="35" t="s">
        <v>18</v>
      </c>
      <c r="C13" s="36">
        <f>+C14+C15+C16</f>
        <v>1</v>
      </c>
      <c r="D13" s="36">
        <f>+D14+D15+D16</f>
        <v>2</v>
      </c>
    </row>
    <row r="14" spans="1:4" ht="15">
      <c r="A14" s="35" t="s">
        <v>19</v>
      </c>
      <c r="B14" s="35" t="s">
        <v>158</v>
      </c>
      <c r="C14" s="37">
        <v>0</v>
      </c>
      <c r="D14" s="37">
        <v>0</v>
      </c>
    </row>
    <row r="15" spans="1:4" ht="15">
      <c r="A15" s="35"/>
      <c r="B15" s="35" t="s">
        <v>156</v>
      </c>
      <c r="C15" s="37">
        <v>0</v>
      </c>
      <c r="D15" s="37">
        <v>0</v>
      </c>
    </row>
    <row r="16" spans="1:4" ht="24">
      <c r="A16" s="35" t="s">
        <v>21</v>
      </c>
      <c r="B16" s="35" t="s">
        <v>159</v>
      </c>
      <c r="C16" s="37">
        <v>1</v>
      </c>
      <c r="D16" s="37">
        <v>2</v>
      </c>
    </row>
    <row r="17" spans="1:4" ht="15">
      <c r="A17" s="35"/>
      <c r="B17" s="35" t="s">
        <v>23</v>
      </c>
      <c r="C17" s="36">
        <f>+C18+C19</f>
        <v>0</v>
      </c>
      <c r="D17" s="36">
        <f>+D18+D19</f>
        <v>0</v>
      </c>
    </row>
    <row r="18" spans="1:4" ht="15">
      <c r="A18" s="35" t="s">
        <v>24</v>
      </c>
      <c r="B18" s="35" t="s">
        <v>158</v>
      </c>
      <c r="C18" s="37">
        <v>0</v>
      </c>
      <c r="D18" s="37">
        <v>0</v>
      </c>
    </row>
    <row r="19" spans="1:4" ht="15">
      <c r="A19" s="35" t="s">
        <v>25</v>
      </c>
      <c r="B19" s="35" t="s">
        <v>160</v>
      </c>
      <c r="C19" s="37">
        <v>0</v>
      </c>
      <c r="D19" s="37">
        <v>0</v>
      </c>
    </row>
    <row r="20" spans="1:4" ht="24">
      <c r="A20" s="35" t="s">
        <v>27</v>
      </c>
      <c r="B20" s="35" t="s">
        <v>28</v>
      </c>
      <c r="C20" s="37">
        <v>0</v>
      </c>
      <c r="D20" s="37">
        <v>0</v>
      </c>
    </row>
    <row r="21" spans="1:4" ht="24">
      <c r="A21" s="35" t="s">
        <v>29</v>
      </c>
      <c r="B21" s="35" t="s">
        <v>30</v>
      </c>
      <c r="C21" s="37">
        <v>681</v>
      </c>
      <c r="D21" s="37">
        <v>681</v>
      </c>
    </row>
    <row r="22" spans="1:4" ht="15">
      <c r="A22" s="35"/>
      <c r="B22" s="35" t="s">
        <v>31</v>
      </c>
      <c r="C22" s="37">
        <v>0</v>
      </c>
      <c r="D22" s="37">
        <v>0</v>
      </c>
    </row>
    <row r="23" spans="1:4" ht="15">
      <c r="A23" s="35" t="s">
        <v>161</v>
      </c>
      <c r="B23" s="35" t="s">
        <v>33</v>
      </c>
      <c r="C23" s="37">
        <v>0</v>
      </c>
      <c r="D23" s="37">
        <v>0</v>
      </c>
    </row>
    <row r="24" spans="1:4" ht="15">
      <c r="A24" s="33"/>
      <c r="B24" s="33" t="s">
        <v>162</v>
      </c>
      <c r="C24" s="34">
        <f>+C25+C31+C34+C38+C39+C40+C41</f>
        <v>4282</v>
      </c>
      <c r="D24" s="34">
        <f>+D25+D31+D34+D38+D39+D40+D41</f>
        <v>4433</v>
      </c>
    </row>
    <row r="25" spans="1:4" ht="15">
      <c r="A25" s="35"/>
      <c r="B25" s="35" t="s">
        <v>35</v>
      </c>
      <c r="C25" s="36">
        <f>+C26+C27+C28+C29+C30</f>
        <v>0</v>
      </c>
      <c r="D25" s="36">
        <f>+D26+D27+D28+D29+D30</f>
        <v>0</v>
      </c>
    </row>
    <row r="26" spans="1:4" ht="15">
      <c r="A26" s="35"/>
      <c r="B26" s="35" t="s">
        <v>163</v>
      </c>
      <c r="C26" s="37">
        <v>0</v>
      </c>
      <c r="D26" s="37">
        <v>0</v>
      </c>
    </row>
    <row r="27" spans="1:4" ht="15">
      <c r="A27" s="35" t="s">
        <v>37</v>
      </c>
      <c r="B27" s="35" t="s">
        <v>158</v>
      </c>
      <c r="C27" s="37">
        <v>0</v>
      </c>
      <c r="D27" s="37">
        <v>0</v>
      </c>
    </row>
    <row r="28" spans="1:4" ht="15">
      <c r="A28" s="35" t="s">
        <v>37</v>
      </c>
      <c r="B28" s="35" t="s">
        <v>164</v>
      </c>
      <c r="C28" s="37">
        <v>0</v>
      </c>
      <c r="D28" s="37">
        <v>0</v>
      </c>
    </row>
    <row r="29" spans="1:4" ht="15">
      <c r="A29" s="35" t="s">
        <v>40</v>
      </c>
      <c r="B29" s="35" t="s">
        <v>165</v>
      </c>
      <c r="C29" s="37">
        <v>0</v>
      </c>
      <c r="D29" s="37">
        <v>0</v>
      </c>
    </row>
    <row r="30" spans="1:4" ht="15">
      <c r="A30" s="35" t="s">
        <v>42</v>
      </c>
      <c r="B30" s="35" t="s">
        <v>166</v>
      </c>
      <c r="C30" s="37">
        <v>0</v>
      </c>
      <c r="D30" s="37">
        <v>0</v>
      </c>
    </row>
    <row r="31" spans="1:4" ht="15">
      <c r="A31" s="35"/>
      <c r="B31" s="35" t="s">
        <v>44</v>
      </c>
      <c r="C31" s="36">
        <f>+C32+C33</f>
        <v>1817</v>
      </c>
      <c r="D31" s="36">
        <f>+D32+D33</f>
        <v>1817</v>
      </c>
    </row>
    <row r="32" spans="1:4" ht="15">
      <c r="A32" s="35" t="s">
        <v>45</v>
      </c>
      <c r="B32" s="35" t="s">
        <v>167</v>
      </c>
      <c r="C32" s="37">
        <v>1817</v>
      </c>
      <c r="D32" s="37">
        <v>1817</v>
      </c>
    </row>
    <row r="33" spans="1:4" ht="15">
      <c r="A33" s="35"/>
      <c r="B33" s="35" t="s">
        <v>156</v>
      </c>
      <c r="C33" s="37">
        <v>0</v>
      </c>
      <c r="D33" s="37">
        <v>0</v>
      </c>
    </row>
    <row r="34" spans="1:4" ht="15">
      <c r="A34" s="35"/>
      <c r="B34" s="35" t="s">
        <v>47</v>
      </c>
      <c r="C34" s="36">
        <f>+C35+C36+C37</f>
        <v>302</v>
      </c>
      <c r="D34" s="36">
        <f>+D35+D36+D37</f>
        <v>265</v>
      </c>
    </row>
    <row r="35" spans="1:4" ht="24">
      <c r="A35" s="35" t="s">
        <v>168</v>
      </c>
      <c r="B35" s="35" t="s">
        <v>169</v>
      </c>
      <c r="C35" s="37">
        <v>4</v>
      </c>
      <c r="D35" s="37">
        <v>0</v>
      </c>
    </row>
    <row r="36" spans="1:4" ht="15">
      <c r="A36" s="35"/>
      <c r="B36" s="35" t="s">
        <v>170</v>
      </c>
      <c r="C36" s="37">
        <v>0</v>
      </c>
      <c r="D36" s="37">
        <v>0</v>
      </c>
    </row>
    <row r="37" spans="1:4" ht="15">
      <c r="A37" s="35" t="s">
        <v>51</v>
      </c>
      <c r="B37" s="35" t="s">
        <v>171</v>
      </c>
      <c r="C37" s="37">
        <v>298</v>
      </c>
      <c r="D37" s="37">
        <v>265</v>
      </c>
    </row>
    <row r="38" spans="1:4" ht="24">
      <c r="A38" s="35" t="s">
        <v>53</v>
      </c>
      <c r="B38" s="35" t="s">
        <v>54</v>
      </c>
      <c r="C38" s="37">
        <v>0</v>
      </c>
      <c r="D38" s="37">
        <v>0</v>
      </c>
    </row>
    <row r="39" spans="1:4" ht="24">
      <c r="A39" s="35" t="s">
        <v>55</v>
      </c>
      <c r="B39" s="35" t="s">
        <v>56</v>
      </c>
      <c r="C39" s="37">
        <v>2137</v>
      </c>
      <c r="D39" s="37">
        <v>2335</v>
      </c>
    </row>
    <row r="40" spans="1:4" ht="15">
      <c r="A40" s="35" t="s">
        <v>57</v>
      </c>
      <c r="B40" s="35" t="s">
        <v>58</v>
      </c>
      <c r="C40" s="37">
        <v>0</v>
      </c>
      <c r="D40" s="37">
        <v>0</v>
      </c>
    </row>
    <row r="41" spans="1:4" ht="15">
      <c r="A41" s="35"/>
      <c r="B41" s="35" t="s">
        <v>59</v>
      </c>
      <c r="C41" s="37">
        <v>26</v>
      </c>
      <c r="D41" s="37">
        <v>16</v>
      </c>
    </row>
    <row r="42" spans="1:4" ht="15">
      <c r="A42" s="38"/>
      <c r="B42" s="39" t="s">
        <v>60</v>
      </c>
      <c r="C42" s="34">
        <f>+C7+C24</f>
        <v>4967</v>
      </c>
      <c r="D42" s="34">
        <f>+D7+D24</f>
        <v>5120</v>
      </c>
    </row>
    <row r="43" spans="1:4" ht="15">
      <c r="A43" s="33"/>
      <c r="B43" s="33" t="s">
        <v>172</v>
      </c>
      <c r="C43" s="34">
        <f>+C44+C54+C55</f>
        <v>1168</v>
      </c>
      <c r="D43" s="34">
        <f>+D44+D54+D55</f>
        <v>1368</v>
      </c>
    </row>
    <row r="44" spans="1:4" ht="15">
      <c r="A44" s="35"/>
      <c r="B44" s="35" t="s">
        <v>62</v>
      </c>
      <c r="C44" s="36">
        <f>+C45+C46+C47+C48+C49+C50+C51+C52+C53</f>
        <v>1052</v>
      </c>
      <c r="D44" s="36">
        <f>+D45+D46+D47+D48+D49+D50+D51+D52+D53</f>
        <v>1252</v>
      </c>
    </row>
    <row r="45" spans="1:4" ht="24">
      <c r="A45" s="35" t="s">
        <v>173</v>
      </c>
      <c r="B45" s="35" t="s">
        <v>174</v>
      </c>
      <c r="C45" s="37">
        <v>1207</v>
      </c>
      <c r="D45" s="37">
        <v>1207</v>
      </c>
    </row>
    <row r="46" spans="1:4" ht="15">
      <c r="A46" s="35"/>
      <c r="B46" s="35" t="s">
        <v>175</v>
      </c>
      <c r="C46" s="37">
        <v>2745</v>
      </c>
      <c r="D46" s="37">
        <v>2745</v>
      </c>
    </row>
    <row r="47" spans="1:4" ht="24">
      <c r="A47" s="35" t="s">
        <v>176</v>
      </c>
      <c r="B47" s="35" t="s">
        <v>177</v>
      </c>
      <c r="C47" s="37">
        <v>658</v>
      </c>
      <c r="D47" s="37">
        <v>658</v>
      </c>
    </row>
    <row r="48" spans="1:4" ht="15">
      <c r="A48" s="35" t="s">
        <v>68</v>
      </c>
      <c r="B48" s="35" t="s">
        <v>178</v>
      </c>
      <c r="C48" s="37">
        <v>0</v>
      </c>
      <c r="D48" s="37">
        <v>0</v>
      </c>
    </row>
    <row r="49" spans="1:4" ht="15">
      <c r="A49" s="35" t="s">
        <v>70</v>
      </c>
      <c r="B49" s="35" t="s">
        <v>179</v>
      </c>
      <c r="C49" s="37">
        <v>-3358</v>
      </c>
      <c r="D49" s="37">
        <v>-2785</v>
      </c>
    </row>
    <row r="50" spans="1:4" ht="15">
      <c r="A50" s="35"/>
      <c r="B50" s="35" t="s">
        <v>180</v>
      </c>
      <c r="C50" s="37">
        <v>0</v>
      </c>
      <c r="D50" s="37">
        <v>0</v>
      </c>
    </row>
    <row r="51" spans="1:4" ht="15">
      <c r="A51" s="35"/>
      <c r="B51" s="35" t="s">
        <v>181</v>
      </c>
      <c r="C51" s="37">
        <v>-200</v>
      </c>
      <c r="D51" s="37">
        <v>-573</v>
      </c>
    </row>
    <row r="52" spans="1:4" ht="15">
      <c r="A52" s="35" t="s">
        <v>74</v>
      </c>
      <c r="B52" s="35" t="s">
        <v>182</v>
      </c>
      <c r="C52" s="37">
        <v>0</v>
      </c>
      <c r="D52" s="37">
        <v>0</v>
      </c>
    </row>
    <row r="53" spans="1:4" ht="15">
      <c r="A53" s="35"/>
      <c r="B53" s="35" t="s">
        <v>183</v>
      </c>
      <c r="C53" s="37">
        <v>0</v>
      </c>
      <c r="D53" s="37">
        <v>0</v>
      </c>
    </row>
    <row r="54" spans="1:4" ht="15">
      <c r="A54" s="35" t="s">
        <v>77</v>
      </c>
      <c r="B54" s="35" t="s">
        <v>78</v>
      </c>
      <c r="C54" s="37">
        <v>0</v>
      </c>
      <c r="D54" s="37">
        <v>0</v>
      </c>
    </row>
    <row r="55" spans="1:4" ht="15">
      <c r="A55" s="35" t="s">
        <v>79</v>
      </c>
      <c r="B55" s="35" t="s">
        <v>80</v>
      </c>
      <c r="C55" s="37">
        <v>116</v>
      </c>
      <c r="D55" s="37">
        <v>116</v>
      </c>
    </row>
    <row r="56" spans="1:4" ht="15">
      <c r="A56" s="33"/>
      <c r="B56" s="33" t="s">
        <v>184</v>
      </c>
      <c r="C56" s="34">
        <f>+C57+C61+C66+C67+C68+C69+C70</f>
        <v>954</v>
      </c>
      <c r="D56" s="34">
        <f>+D57+D61+D66+D67+D68+D69+D70</f>
        <v>954</v>
      </c>
    </row>
    <row r="57" spans="1:4" ht="15">
      <c r="A57" s="35"/>
      <c r="B57" s="35" t="s">
        <v>82</v>
      </c>
      <c r="C57" s="36">
        <f>+C58+C59+C60</f>
        <v>0</v>
      </c>
      <c r="D57" s="36">
        <f>+D58+D59+D60</f>
        <v>0</v>
      </c>
    </row>
    <row r="58" spans="1:4" ht="15">
      <c r="A58" s="35"/>
      <c r="B58" s="35" t="s">
        <v>185</v>
      </c>
      <c r="C58" s="37">
        <v>0</v>
      </c>
      <c r="D58" s="37">
        <v>0</v>
      </c>
    </row>
    <row r="59" spans="1:4" ht="15">
      <c r="A59" s="35"/>
      <c r="B59" s="35" t="s">
        <v>186</v>
      </c>
      <c r="C59" s="37">
        <v>0</v>
      </c>
      <c r="D59" s="37">
        <v>0</v>
      </c>
    </row>
    <row r="60" spans="1:4" ht="15">
      <c r="A60" s="35" t="s">
        <v>85</v>
      </c>
      <c r="B60" s="35" t="s">
        <v>187</v>
      </c>
      <c r="C60" s="37">
        <v>0</v>
      </c>
      <c r="D60" s="37">
        <v>0</v>
      </c>
    </row>
    <row r="61" spans="1:4" ht="15">
      <c r="A61" s="35"/>
      <c r="B61" s="35" t="s">
        <v>87</v>
      </c>
      <c r="C61" s="36">
        <f>+C62+C63+C64+C65</f>
        <v>916</v>
      </c>
      <c r="D61" s="36">
        <f>+D62+D63+D64+D65</f>
        <v>916</v>
      </c>
    </row>
    <row r="62" spans="1:4" ht="15">
      <c r="A62" s="35" t="s">
        <v>88</v>
      </c>
      <c r="B62" s="35" t="s">
        <v>188</v>
      </c>
      <c r="C62" s="37">
        <v>0</v>
      </c>
      <c r="D62" s="37">
        <v>0</v>
      </c>
    </row>
    <row r="63" spans="1:4" ht="15">
      <c r="A63" s="35" t="s">
        <v>90</v>
      </c>
      <c r="B63" s="35" t="s">
        <v>189</v>
      </c>
      <c r="C63" s="37">
        <v>0</v>
      </c>
      <c r="D63" s="37">
        <v>0</v>
      </c>
    </row>
    <row r="64" spans="1:4" ht="15">
      <c r="A64" s="35" t="s">
        <v>92</v>
      </c>
      <c r="B64" s="35" t="s">
        <v>190</v>
      </c>
      <c r="C64" s="37">
        <v>0</v>
      </c>
      <c r="D64" s="37">
        <v>0</v>
      </c>
    </row>
    <row r="65" spans="1:4" ht="15">
      <c r="A65" s="35" t="s">
        <v>94</v>
      </c>
      <c r="B65" s="35" t="s">
        <v>191</v>
      </c>
      <c r="C65" s="37">
        <v>916</v>
      </c>
      <c r="D65" s="37">
        <v>916</v>
      </c>
    </row>
    <row r="66" spans="1:4" ht="15">
      <c r="A66" s="35" t="s">
        <v>96</v>
      </c>
      <c r="B66" s="35" t="s">
        <v>97</v>
      </c>
      <c r="C66" s="37">
        <v>0</v>
      </c>
      <c r="D66" s="37">
        <v>0</v>
      </c>
    </row>
    <row r="67" spans="1:4" ht="15">
      <c r="A67" s="35" t="s">
        <v>98</v>
      </c>
      <c r="B67" s="35" t="s">
        <v>99</v>
      </c>
      <c r="C67" s="37">
        <v>38</v>
      </c>
      <c r="D67" s="37">
        <v>38</v>
      </c>
    </row>
    <row r="68" spans="1:4" ht="15">
      <c r="A68" s="35" t="s">
        <v>100</v>
      </c>
      <c r="B68" s="35" t="s">
        <v>101</v>
      </c>
      <c r="C68" s="37">
        <v>0</v>
      </c>
      <c r="D68" s="37">
        <v>0</v>
      </c>
    </row>
    <row r="69" spans="1:4" ht="15">
      <c r="A69" s="35" t="s">
        <v>192</v>
      </c>
      <c r="B69" s="35" t="s">
        <v>103</v>
      </c>
      <c r="C69" s="37">
        <v>0</v>
      </c>
      <c r="D69" s="37">
        <v>0</v>
      </c>
    </row>
    <row r="70" spans="1:4" ht="15">
      <c r="A70" s="35" t="s">
        <v>193</v>
      </c>
      <c r="B70" s="35" t="s">
        <v>105</v>
      </c>
      <c r="C70" s="37">
        <v>0</v>
      </c>
      <c r="D70" s="37">
        <v>0</v>
      </c>
    </row>
    <row r="71" spans="1:4" ht="15">
      <c r="A71" s="33"/>
      <c r="B71" s="33" t="s">
        <v>194</v>
      </c>
      <c r="C71" s="34">
        <f>+C72+C73+C77+C82+C83+C86+C87</f>
        <v>2845</v>
      </c>
      <c r="D71" s="34">
        <f>+D72+D73+D77+D82+D83+D86+D87</f>
        <v>2798</v>
      </c>
    </row>
    <row r="72" spans="1:4" ht="15">
      <c r="A72" s="35" t="s">
        <v>107</v>
      </c>
      <c r="B72" s="35" t="s">
        <v>108</v>
      </c>
      <c r="C72" s="37">
        <v>0</v>
      </c>
      <c r="D72" s="37">
        <v>0</v>
      </c>
    </row>
    <row r="73" spans="1:4" ht="15">
      <c r="A73" s="35"/>
      <c r="B73" s="35" t="s">
        <v>109</v>
      </c>
      <c r="C73" s="36">
        <f>+C74+C75+C76</f>
        <v>0</v>
      </c>
      <c r="D73" s="36">
        <f>+D74+D75+D76</f>
        <v>0</v>
      </c>
    </row>
    <row r="74" spans="1:4" ht="15">
      <c r="A74" s="35"/>
      <c r="B74" s="35" t="s">
        <v>185</v>
      </c>
      <c r="C74" s="37">
        <v>0</v>
      </c>
      <c r="D74" s="37">
        <v>0</v>
      </c>
    </row>
    <row r="75" spans="1:4" ht="15">
      <c r="A75" s="35"/>
      <c r="B75" s="35" t="s">
        <v>186</v>
      </c>
      <c r="C75" s="37">
        <v>0</v>
      </c>
      <c r="D75" s="37">
        <v>0</v>
      </c>
    </row>
    <row r="76" spans="1:4" ht="15">
      <c r="A76" s="35" t="s">
        <v>110</v>
      </c>
      <c r="B76" s="35" t="s">
        <v>187</v>
      </c>
      <c r="C76" s="37">
        <v>0</v>
      </c>
      <c r="D76" s="37">
        <v>0</v>
      </c>
    </row>
    <row r="77" spans="1:4" ht="15">
      <c r="A77" s="35"/>
      <c r="B77" s="35" t="s">
        <v>111</v>
      </c>
      <c r="C77" s="36">
        <f>+C78+C79+C80+C81</f>
        <v>2657</v>
      </c>
      <c r="D77" s="36">
        <f>+D78+D79+D80+D81</f>
        <v>2668</v>
      </c>
    </row>
    <row r="78" spans="1:4" ht="15">
      <c r="A78" s="35" t="s">
        <v>112</v>
      </c>
      <c r="B78" s="35" t="s">
        <v>188</v>
      </c>
      <c r="C78" s="37">
        <v>0</v>
      </c>
      <c r="D78" s="37">
        <v>0</v>
      </c>
    </row>
    <row r="79" spans="1:4" ht="15">
      <c r="A79" s="35" t="s">
        <v>113</v>
      </c>
      <c r="B79" s="35" t="s">
        <v>189</v>
      </c>
      <c r="C79" s="37">
        <v>0</v>
      </c>
      <c r="D79" s="37">
        <v>0</v>
      </c>
    </row>
    <row r="80" spans="1:4" ht="15">
      <c r="A80" s="35" t="s">
        <v>114</v>
      </c>
      <c r="B80" s="35" t="s">
        <v>190</v>
      </c>
      <c r="C80" s="37">
        <v>0</v>
      </c>
      <c r="D80" s="37">
        <v>0</v>
      </c>
    </row>
    <row r="81" spans="1:4" ht="24">
      <c r="A81" s="35" t="s">
        <v>115</v>
      </c>
      <c r="B81" s="35" t="s">
        <v>195</v>
      </c>
      <c r="C81" s="37">
        <v>2657</v>
      </c>
      <c r="D81" s="37">
        <v>2668</v>
      </c>
    </row>
    <row r="82" spans="1:4" ht="24">
      <c r="A82" s="35" t="s">
        <v>117</v>
      </c>
      <c r="B82" s="35" t="s">
        <v>118</v>
      </c>
      <c r="C82" s="37">
        <v>0</v>
      </c>
      <c r="D82" s="37">
        <v>0</v>
      </c>
    </row>
    <row r="83" spans="1:4" ht="15">
      <c r="A83" s="35"/>
      <c r="B83" s="35" t="s">
        <v>119</v>
      </c>
      <c r="C83" s="36">
        <f>+C84+C85</f>
        <v>188</v>
      </c>
      <c r="D83" s="36">
        <f>+D84+D85</f>
        <v>130</v>
      </c>
    </row>
    <row r="84" spans="1:4" ht="15">
      <c r="A84" s="35" t="s">
        <v>120</v>
      </c>
      <c r="B84" s="35" t="s">
        <v>196</v>
      </c>
      <c r="C84" s="37">
        <v>0</v>
      </c>
      <c r="D84" s="37">
        <v>0</v>
      </c>
    </row>
    <row r="85" spans="1:4" ht="15">
      <c r="A85" s="35" t="s">
        <v>122</v>
      </c>
      <c r="B85" s="35" t="s">
        <v>197</v>
      </c>
      <c r="C85" s="37">
        <v>188</v>
      </c>
      <c r="D85" s="37">
        <v>130</v>
      </c>
    </row>
    <row r="86" spans="1:4" ht="15">
      <c r="A86" s="35" t="s">
        <v>124</v>
      </c>
      <c r="B86" s="35" t="s">
        <v>125</v>
      </c>
      <c r="C86" s="37">
        <v>0</v>
      </c>
      <c r="D86" s="37">
        <v>0</v>
      </c>
    </row>
    <row r="87" spans="1:4" ht="15">
      <c r="A87" s="35" t="s">
        <v>198</v>
      </c>
      <c r="B87" s="35" t="s">
        <v>127</v>
      </c>
      <c r="C87" s="37">
        <v>0</v>
      </c>
      <c r="D87" s="37">
        <v>0</v>
      </c>
    </row>
    <row r="88" spans="1:4" ht="15">
      <c r="A88" s="38"/>
      <c r="B88" s="39" t="s">
        <v>128</v>
      </c>
      <c r="C88" s="34">
        <f>+C43+C56+C71</f>
        <v>4967</v>
      </c>
      <c r="D88" s="34">
        <f>+D43+D56+D71</f>
        <v>5120</v>
      </c>
    </row>
    <row r="89" spans="1:4" ht="15">
      <c r="A89" s="46"/>
      <c r="B89" s="46"/>
      <c r="C89" s="47"/>
      <c r="D89" s="47"/>
    </row>
    <row r="90" ht="15">
      <c r="A90" s="4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70">
      <selection activeCell="A1" sqref="A1:D88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16384" width="9.140625" style="45" customWidth="1"/>
  </cols>
  <sheetData>
    <row r="1" spans="1:4" s="44" customFormat="1" ht="39.75" customHeight="1" thickBot="1">
      <c r="A1" s="91" t="s">
        <v>150</v>
      </c>
      <c r="B1" s="83"/>
      <c r="C1" s="83"/>
      <c r="D1" s="84"/>
    </row>
    <row r="2" spans="1:4" s="44" customFormat="1" ht="19.5" customHeight="1" thickBot="1">
      <c r="A2" s="92"/>
      <c r="B2" s="86"/>
      <c r="C2" s="86"/>
      <c r="D2" s="87"/>
    </row>
    <row r="3" spans="1:4" s="44" customFormat="1" ht="19.5" customHeight="1" thickBot="1">
      <c r="A3" s="93"/>
      <c r="B3" s="89"/>
      <c r="C3" s="89"/>
      <c r="D3" s="89"/>
    </row>
    <row r="4" spans="1:4" ht="19.5" customHeight="1" thickBot="1">
      <c r="A4" s="94" t="s">
        <v>3</v>
      </c>
      <c r="B4" s="94"/>
      <c r="C4" s="94"/>
      <c r="D4" s="94"/>
    </row>
    <row r="5" spans="1:4" ht="15.75" thickBot="1">
      <c r="A5" s="32" t="s">
        <v>2</v>
      </c>
      <c r="B5" s="32" t="s">
        <v>151</v>
      </c>
      <c r="C5" s="32" t="s">
        <v>2</v>
      </c>
      <c r="D5" s="32" t="s">
        <v>2</v>
      </c>
    </row>
    <row r="6" spans="1:4" ht="15.75" thickBot="1">
      <c r="A6" s="32" t="s">
        <v>2</v>
      </c>
      <c r="B6" s="32" t="s">
        <v>152</v>
      </c>
      <c r="C6" s="32" t="s">
        <v>7</v>
      </c>
      <c r="D6" s="32" t="s">
        <v>8</v>
      </c>
    </row>
    <row r="7" spans="1:4" ht="15">
      <c r="A7" s="33"/>
      <c r="B7" s="33" t="s">
        <v>153</v>
      </c>
      <c r="C7" s="34">
        <f>+C8+C13+C17+C20+C21+C22+C23</f>
        <v>859</v>
      </c>
      <c r="D7" s="34">
        <f>+D8+D13+D17+D20+D21+D22+D23</f>
        <v>840</v>
      </c>
    </row>
    <row r="8" spans="1:4" ht="15">
      <c r="A8" s="35"/>
      <c r="B8" s="35" t="s">
        <v>10</v>
      </c>
      <c r="C8" s="36">
        <f>+C9+C10+C11+C12</f>
        <v>39</v>
      </c>
      <c r="D8" s="36">
        <f>+D9+D10+D11+D12</f>
        <v>46</v>
      </c>
    </row>
    <row r="9" spans="1:4" ht="15">
      <c r="A9" s="35" t="s">
        <v>11</v>
      </c>
      <c r="B9" s="35" t="s">
        <v>154</v>
      </c>
      <c r="C9" s="37">
        <v>0</v>
      </c>
      <c r="D9" s="37">
        <v>0</v>
      </c>
    </row>
    <row r="10" spans="1:4" ht="15">
      <c r="A10" s="35" t="s">
        <v>13</v>
      </c>
      <c r="B10" s="35" t="s">
        <v>155</v>
      </c>
      <c r="C10" s="37">
        <v>35</v>
      </c>
      <c r="D10" s="37">
        <v>42</v>
      </c>
    </row>
    <row r="11" spans="1:4" ht="15">
      <c r="A11" s="35"/>
      <c r="B11" s="35" t="s">
        <v>156</v>
      </c>
      <c r="C11" s="37">
        <v>0</v>
      </c>
      <c r="D11" s="37">
        <v>0</v>
      </c>
    </row>
    <row r="12" spans="1:4" ht="15">
      <c r="A12" s="35" t="s">
        <v>16</v>
      </c>
      <c r="B12" s="35" t="s">
        <v>157</v>
      </c>
      <c r="C12" s="37">
        <v>4</v>
      </c>
      <c r="D12" s="37">
        <v>4</v>
      </c>
    </row>
    <row r="13" spans="1:4" ht="15">
      <c r="A13" s="35"/>
      <c r="B13" s="35" t="s">
        <v>18</v>
      </c>
      <c r="C13" s="36">
        <f>+C14+C15+C16</f>
        <v>667</v>
      </c>
      <c r="D13" s="36">
        <f>+D14+D15+D16</f>
        <v>644</v>
      </c>
    </row>
    <row r="14" spans="1:4" ht="15">
      <c r="A14" s="35" t="s">
        <v>19</v>
      </c>
      <c r="B14" s="35" t="s">
        <v>158</v>
      </c>
      <c r="C14" s="37">
        <v>2</v>
      </c>
      <c r="D14" s="37">
        <v>2</v>
      </c>
    </row>
    <row r="15" spans="1:4" ht="15">
      <c r="A15" s="35"/>
      <c r="B15" s="35" t="s">
        <v>156</v>
      </c>
      <c r="C15" s="37">
        <v>0</v>
      </c>
      <c r="D15" s="37">
        <v>0</v>
      </c>
    </row>
    <row r="16" spans="1:4" ht="24">
      <c r="A16" s="35" t="s">
        <v>21</v>
      </c>
      <c r="B16" s="35" t="s">
        <v>159</v>
      </c>
      <c r="C16" s="37">
        <v>665</v>
      </c>
      <c r="D16" s="37">
        <v>642</v>
      </c>
    </row>
    <row r="17" spans="1:4" ht="15">
      <c r="A17" s="35"/>
      <c r="B17" s="35" t="s">
        <v>23</v>
      </c>
      <c r="C17" s="36">
        <f>+C18+C19</f>
        <v>0</v>
      </c>
      <c r="D17" s="36">
        <f>+D18+D19</f>
        <v>0</v>
      </c>
    </row>
    <row r="18" spans="1:4" ht="15">
      <c r="A18" s="35" t="s">
        <v>24</v>
      </c>
      <c r="B18" s="35" t="s">
        <v>158</v>
      </c>
      <c r="C18" s="37">
        <v>0</v>
      </c>
      <c r="D18" s="37">
        <v>0</v>
      </c>
    </row>
    <row r="19" spans="1:4" ht="15">
      <c r="A19" s="35" t="s">
        <v>25</v>
      </c>
      <c r="B19" s="35" t="s">
        <v>160</v>
      </c>
      <c r="C19" s="37">
        <v>0</v>
      </c>
      <c r="D19" s="37">
        <v>0</v>
      </c>
    </row>
    <row r="20" spans="1:4" ht="24">
      <c r="A20" s="35" t="s">
        <v>27</v>
      </c>
      <c r="B20" s="35" t="s">
        <v>28</v>
      </c>
      <c r="C20" s="37">
        <v>0</v>
      </c>
      <c r="D20" s="37">
        <v>0</v>
      </c>
    </row>
    <row r="21" spans="1:4" ht="24">
      <c r="A21" s="35" t="s">
        <v>29</v>
      </c>
      <c r="B21" s="35" t="s">
        <v>30</v>
      </c>
      <c r="C21" s="37">
        <v>150</v>
      </c>
      <c r="D21" s="37">
        <v>150</v>
      </c>
    </row>
    <row r="22" spans="1:4" ht="15">
      <c r="A22" s="35"/>
      <c r="B22" s="35" t="s">
        <v>31</v>
      </c>
      <c r="C22" s="37">
        <v>0</v>
      </c>
      <c r="D22" s="37">
        <v>0</v>
      </c>
    </row>
    <row r="23" spans="1:4" ht="15">
      <c r="A23" s="35" t="s">
        <v>161</v>
      </c>
      <c r="B23" s="35" t="s">
        <v>33</v>
      </c>
      <c r="C23" s="37">
        <v>3</v>
      </c>
      <c r="D23" s="37">
        <v>0</v>
      </c>
    </row>
    <row r="24" spans="1:4" ht="15">
      <c r="A24" s="33"/>
      <c r="B24" s="33" t="s">
        <v>162</v>
      </c>
      <c r="C24" s="34">
        <f>+C25+C31+C34+C38+C39+C40+C41</f>
        <v>163105</v>
      </c>
      <c r="D24" s="34">
        <f>+D25+D31+D34+D38+D39+D40+D41</f>
        <v>164964</v>
      </c>
    </row>
    <row r="25" spans="1:4" ht="15">
      <c r="A25" s="35"/>
      <c r="B25" s="35" t="s">
        <v>35</v>
      </c>
      <c r="C25" s="36">
        <f>+C26+C27+C28+C29+C30</f>
        <v>0</v>
      </c>
      <c r="D25" s="36">
        <f>+D26+D27+D28+D29+D30</f>
        <v>0</v>
      </c>
    </row>
    <row r="26" spans="1:4" ht="15">
      <c r="A26" s="35"/>
      <c r="B26" s="35" t="s">
        <v>163</v>
      </c>
      <c r="C26" s="37">
        <v>0</v>
      </c>
      <c r="D26" s="37">
        <v>0</v>
      </c>
    </row>
    <row r="27" spans="1:4" ht="15">
      <c r="A27" s="35" t="s">
        <v>37</v>
      </c>
      <c r="B27" s="35" t="s">
        <v>158</v>
      </c>
      <c r="C27" s="37">
        <v>0</v>
      </c>
      <c r="D27" s="37">
        <v>0</v>
      </c>
    </row>
    <row r="28" spans="1:4" ht="15">
      <c r="A28" s="35" t="s">
        <v>37</v>
      </c>
      <c r="B28" s="35" t="s">
        <v>164</v>
      </c>
      <c r="C28" s="37">
        <v>0</v>
      </c>
      <c r="D28" s="37">
        <v>0</v>
      </c>
    </row>
    <row r="29" spans="1:4" ht="15">
      <c r="A29" s="35" t="s">
        <v>40</v>
      </c>
      <c r="B29" s="35" t="s">
        <v>165</v>
      </c>
      <c r="C29" s="37">
        <v>0</v>
      </c>
      <c r="D29" s="37">
        <v>0</v>
      </c>
    </row>
    <row r="30" spans="1:4" ht="15">
      <c r="A30" s="35" t="s">
        <v>42</v>
      </c>
      <c r="B30" s="35" t="s">
        <v>166</v>
      </c>
      <c r="C30" s="37">
        <v>0</v>
      </c>
      <c r="D30" s="37">
        <v>0</v>
      </c>
    </row>
    <row r="31" spans="1:4" ht="15">
      <c r="A31" s="35"/>
      <c r="B31" s="35" t="s">
        <v>44</v>
      </c>
      <c r="C31" s="36">
        <f>+C32+C33</f>
        <v>143705</v>
      </c>
      <c r="D31" s="36">
        <f>+D32+D33</f>
        <v>143865</v>
      </c>
    </row>
    <row r="32" spans="1:4" ht="15">
      <c r="A32" s="35" t="s">
        <v>45</v>
      </c>
      <c r="B32" s="35" t="s">
        <v>167</v>
      </c>
      <c r="C32" s="37">
        <v>143681</v>
      </c>
      <c r="D32" s="37">
        <v>143795</v>
      </c>
    </row>
    <row r="33" spans="1:4" ht="15">
      <c r="A33" s="35"/>
      <c r="B33" s="35" t="s">
        <v>156</v>
      </c>
      <c r="C33" s="37">
        <v>24</v>
      </c>
      <c r="D33" s="37">
        <v>70</v>
      </c>
    </row>
    <row r="34" spans="1:4" ht="15">
      <c r="A34" s="35"/>
      <c r="B34" s="35" t="s">
        <v>47</v>
      </c>
      <c r="C34" s="36">
        <f>+C35+C36+C37</f>
        <v>16373</v>
      </c>
      <c r="D34" s="36">
        <f>+D35+D36+D37</f>
        <v>16275</v>
      </c>
    </row>
    <row r="35" spans="1:4" ht="24">
      <c r="A35" s="35" t="s">
        <v>168</v>
      </c>
      <c r="B35" s="35" t="s">
        <v>169</v>
      </c>
      <c r="C35" s="37">
        <v>2853</v>
      </c>
      <c r="D35" s="37">
        <v>3224</v>
      </c>
    </row>
    <row r="36" spans="1:4" ht="15">
      <c r="A36" s="35"/>
      <c r="B36" s="35" t="s">
        <v>170</v>
      </c>
      <c r="C36" s="37">
        <v>0</v>
      </c>
      <c r="D36" s="37">
        <v>0</v>
      </c>
    </row>
    <row r="37" spans="1:4" ht="15">
      <c r="A37" s="35" t="s">
        <v>51</v>
      </c>
      <c r="B37" s="35" t="s">
        <v>171</v>
      </c>
      <c r="C37" s="37">
        <v>13520</v>
      </c>
      <c r="D37" s="37">
        <f>10742+1414+79+816</f>
        <v>13051</v>
      </c>
    </row>
    <row r="38" spans="1:4" ht="24">
      <c r="A38" s="35" t="s">
        <v>53</v>
      </c>
      <c r="B38" s="35" t="s">
        <v>54</v>
      </c>
      <c r="C38" s="37">
        <v>0</v>
      </c>
      <c r="D38" s="37">
        <v>0</v>
      </c>
    </row>
    <row r="39" spans="1:4" ht="24">
      <c r="A39" s="35" t="s">
        <v>55</v>
      </c>
      <c r="B39" s="35" t="s">
        <v>56</v>
      </c>
      <c r="C39" s="37">
        <v>429</v>
      </c>
      <c r="D39" s="37">
        <v>219</v>
      </c>
    </row>
    <row r="40" spans="1:4" ht="15">
      <c r="A40" s="35" t="s">
        <v>57</v>
      </c>
      <c r="B40" s="35" t="s">
        <v>58</v>
      </c>
      <c r="C40" s="37">
        <v>0</v>
      </c>
      <c r="D40" s="37">
        <v>29</v>
      </c>
    </row>
    <row r="41" spans="1:4" ht="15">
      <c r="A41" s="35"/>
      <c r="B41" s="35" t="s">
        <v>59</v>
      </c>
      <c r="C41" s="37">
        <v>2598</v>
      </c>
      <c r="D41" s="37">
        <v>4576</v>
      </c>
    </row>
    <row r="42" spans="1:4" ht="15">
      <c r="A42" s="38"/>
      <c r="B42" s="39" t="s">
        <v>60</v>
      </c>
      <c r="C42" s="34">
        <f>+C7+C24</f>
        <v>163964</v>
      </c>
      <c r="D42" s="34">
        <f>+D7+D24</f>
        <v>165804</v>
      </c>
    </row>
    <row r="43" spans="1:4" ht="15">
      <c r="A43" s="33"/>
      <c r="B43" s="33" t="s">
        <v>172</v>
      </c>
      <c r="C43" s="34">
        <f>+C44+C54+C55</f>
        <v>60654</v>
      </c>
      <c r="D43" s="34">
        <f>+D44+D54+D55</f>
        <v>63550</v>
      </c>
    </row>
    <row r="44" spans="1:4" ht="15">
      <c r="A44" s="35"/>
      <c r="B44" s="35" t="s">
        <v>62</v>
      </c>
      <c r="C44" s="36">
        <f>+C45+C46+C47+C48+C49+C50+C51+C52+C53</f>
        <v>60654</v>
      </c>
      <c r="D44" s="36">
        <f>+D45+D46+D47+D48+D49+D50+D51+D52+D53</f>
        <v>63550</v>
      </c>
    </row>
    <row r="45" spans="1:4" ht="24">
      <c r="A45" s="35" t="s">
        <v>173</v>
      </c>
      <c r="B45" s="35" t="s">
        <v>174</v>
      </c>
      <c r="C45" s="37">
        <v>70510</v>
      </c>
      <c r="D45" s="37">
        <v>70510</v>
      </c>
    </row>
    <row r="46" spans="1:4" ht="15">
      <c r="A46" s="35"/>
      <c r="B46" s="35" t="s">
        <v>175</v>
      </c>
      <c r="C46" s="37">
        <v>0</v>
      </c>
      <c r="D46" s="37">
        <v>0</v>
      </c>
    </row>
    <row r="47" spans="1:4" ht="24">
      <c r="A47" s="35" t="s">
        <v>176</v>
      </c>
      <c r="B47" s="35" t="s">
        <v>177</v>
      </c>
      <c r="C47" s="37">
        <v>0</v>
      </c>
      <c r="D47" s="37">
        <v>0</v>
      </c>
    </row>
    <row r="48" spans="1:4" ht="15">
      <c r="A48" s="35" t="s">
        <v>68</v>
      </c>
      <c r="B48" s="35" t="s">
        <v>178</v>
      </c>
      <c r="C48" s="37">
        <v>0</v>
      </c>
      <c r="D48" s="37">
        <v>0</v>
      </c>
    </row>
    <row r="49" spans="1:4" ht="15">
      <c r="A49" s="35" t="s">
        <v>70</v>
      </c>
      <c r="B49" s="35" t="s">
        <v>179</v>
      </c>
      <c r="C49" s="37">
        <v>-6960</v>
      </c>
      <c r="D49" s="37">
        <v>0</v>
      </c>
    </row>
    <row r="50" spans="1:4" ht="15">
      <c r="A50" s="35"/>
      <c r="B50" s="35" t="s">
        <v>180</v>
      </c>
      <c r="C50" s="37">
        <v>0</v>
      </c>
      <c r="D50" s="37">
        <v>0</v>
      </c>
    </row>
    <row r="51" spans="1:4" ht="15">
      <c r="A51" s="35"/>
      <c r="B51" s="35" t="s">
        <v>181</v>
      </c>
      <c r="C51" s="37">
        <v>-2896</v>
      </c>
      <c r="D51" s="37">
        <v>-6960</v>
      </c>
    </row>
    <row r="52" spans="1:4" ht="15">
      <c r="A52" s="35" t="s">
        <v>74</v>
      </c>
      <c r="B52" s="35" t="s">
        <v>182</v>
      </c>
      <c r="C52" s="37">
        <v>0</v>
      </c>
      <c r="D52" s="37">
        <v>0</v>
      </c>
    </row>
    <row r="53" spans="1:4" ht="15">
      <c r="A53" s="35"/>
      <c r="B53" s="35" t="s">
        <v>183</v>
      </c>
      <c r="C53" s="37">
        <v>0</v>
      </c>
      <c r="D53" s="37">
        <v>0</v>
      </c>
    </row>
    <row r="54" spans="1:4" ht="15">
      <c r="A54" s="35" t="s">
        <v>77</v>
      </c>
      <c r="B54" s="35" t="s">
        <v>78</v>
      </c>
      <c r="C54" s="37">
        <v>0</v>
      </c>
      <c r="D54" s="37">
        <v>0</v>
      </c>
    </row>
    <row r="55" spans="1:4" ht="15">
      <c r="A55" s="35" t="s">
        <v>79</v>
      </c>
      <c r="B55" s="35" t="s">
        <v>80</v>
      </c>
      <c r="C55" s="37">
        <v>0</v>
      </c>
      <c r="D55" s="37">
        <v>0</v>
      </c>
    </row>
    <row r="56" spans="1:4" ht="15">
      <c r="A56" s="33"/>
      <c r="B56" s="33" t="s">
        <v>184</v>
      </c>
      <c r="C56" s="34">
        <f>+C57+C61+C66+C67+C68+C69+C70</f>
        <v>12987</v>
      </c>
      <c r="D56" s="34">
        <f>+D57+D61+D66+D67+D68+D69+D70</f>
        <v>12987</v>
      </c>
    </row>
    <row r="57" spans="1:4" ht="15">
      <c r="A57" s="35"/>
      <c r="B57" s="35" t="s">
        <v>82</v>
      </c>
      <c r="C57" s="36">
        <f>+C58+C59+C60</f>
        <v>4691</v>
      </c>
      <c r="D57" s="36">
        <f>+D58+D59+D60</f>
        <v>4691</v>
      </c>
    </row>
    <row r="58" spans="1:4" ht="15">
      <c r="A58" s="35"/>
      <c r="B58" s="35" t="s">
        <v>185</v>
      </c>
      <c r="C58" s="37">
        <v>0</v>
      </c>
      <c r="D58" s="37">
        <v>0</v>
      </c>
    </row>
    <row r="59" spans="1:4" ht="15">
      <c r="A59" s="35"/>
      <c r="B59" s="35" t="s">
        <v>186</v>
      </c>
      <c r="C59" s="37">
        <v>0</v>
      </c>
      <c r="D59" s="37">
        <v>0</v>
      </c>
    </row>
    <row r="60" spans="1:4" ht="15">
      <c r="A60" s="35" t="s">
        <v>85</v>
      </c>
      <c r="B60" s="35" t="s">
        <v>187</v>
      </c>
      <c r="C60" s="37">
        <v>4691</v>
      </c>
      <c r="D60" s="37">
        <v>4691</v>
      </c>
    </row>
    <row r="61" spans="1:4" ht="15">
      <c r="A61" s="35"/>
      <c r="B61" s="35" t="s">
        <v>87</v>
      </c>
      <c r="C61" s="36">
        <f>+C62+C63+C64+C65</f>
        <v>3</v>
      </c>
      <c r="D61" s="36">
        <f>+D62+D63+D64+D65</f>
        <v>3</v>
      </c>
    </row>
    <row r="62" spans="1:4" ht="15">
      <c r="A62" s="35" t="s">
        <v>88</v>
      </c>
      <c r="B62" s="35" t="s">
        <v>188</v>
      </c>
      <c r="C62" s="37">
        <v>0</v>
      </c>
      <c r="D62" s="37">
        <v>0</v>
      </c>
    </row>
    <row r="63" spans="1:4" ht="15">
      <c r="A63" s="35" t="s">
        <v>90</v>
      </c>
      <c r="B63" s="35" t="s">
        <v>189</v>
      </c>
      <c r="C63" s="37">
        <v>0</v>
      </c>
      <c r="D63" s="37">
        <v>0</v>
      </c>
    </row>
    <row r="64" spans="1:4" ht="15">
      <c r="A64" s="35" t="s">
        <v>92</v>
      </c>
      <c r="B64" s="35" t="s">
        <v>190</v>
      </c>
      <c r="C64" s="37">
        <v>0</v>
      </c>
      <c r="D64" s="37">
        <v>0</v>
      </c>
    </row>
    <row r="65" spans="1:4" ht="15">
      <c r="A65" s="35" t="s">
        <v>94</v>
      </c>
      <c r="B65" s="35" t="s">
        <v>191</v>
      </c>
      <c r="C65" s="37">
        <v>3</v>
      </c>
      <c r="D65" s="37">
        <v>3</v>
      </c>
    </row>
    <row r="66" spans="1:4" ht="15">
      <c r="A66" s="35" t="s">
        <v>96</v>
      </c>
      <c r="B66" s="35" t="s">
        <v>97</v>
      </c>
      <c r="C66" s="37">
        <v>8289</v>
      </c>
      <c r="D66" s="37">
        <v>8289</v>
      </c>
    </row>
    <row r="67" spans="1:4" ht="15">
      <c r="A67" s="35" t="s">
        <v>98</v>
      </c>
      <c r="B67" s="35" t="s">
        <v>99</v>
      </c>
      <c r="C67" s="37">
        <v>0</v>
      </c>
      <c r="D67" s="37">
        <v>0</v>
      </c>
    </row>
    <row r="68" spans="1:4" ht="15">
      <c r="A68" s="35" t="s">
        <v>100</v>
      </c>
      <c r="B68" s="35" t="s">
        <v>101</v>
      </c>
      <c r="C68" s="37">
        <v>4</v>
      </c>
      <c r="D68" s="37">
        <v>4</v>
      </c>
    </row>
    <row r="69" spans="1:4" ht="15">
      <c r="A69" s="35" t="s">
        <v>192</v>
      </c>
      <c r="B69" s="35" t="s">
        <v>103</v>
      </c>
      <c r="C69" s="37">
        <v>0</v>
      </c>
      <c r="D69" s="37">
        <v>0</v>
      </c>
    </row>
    <row r="70" spans="1:4" ht="15">
      <c r="A70" s="35" t="s">
        <v>193</v>
      </c>
      <c r="B70" s="35" t="s">
        <v>105</v>
      </c>
      <c r="C70" s="37">
        <v>0</v>
      </c>
      <c r="D70" s="37">
        <v>0</v>
      </c>
    </row>
    <row r="71" spans="1:4" ht="15">
      <c r="A71" s="33"/>
      <c r="B71" s="33" t="s">
        <v>194</v>
      </c>
      <c r="C71" s="34">
        <f>+C72+C73+C77+C82+C83+C86+C87</f>
        <v>90323</v>
      </c>
      <c r="D71" s="34">
        <f>+D72+D73+D77+D82+D83+D86+D87</f>
        <v>89267</v>
      </c>
    </row>
    <row r="72" spans="1:4" ht="15">
      <c r="A72" s="35" t="s">
        <v>107</v>
      </c>
      <c r="B72" s="35" t="s">
        <v>108</v>
      </c>
      <c r="C72" s="37">
        <v>0</v>
      </c>
      <c r="D72" s="37">
        <v>0</v>
      </c>
    </row>
    <row r="73" spans="1:4" ht="15">
      <c r="A73" s="35"/>
      <c r="B73" s="35" t="s">
        <v>109</v>
      </c>
      <c r="C73" s="36">
        <f>+C74+C75+C76</f>
        <v>22471</v>
      </c>
      <c r="D73" s="36">
        <f>+D74+D75+D76</f>
        <v>22843</v>
      </c>
    </row>
    <row r="74" spans="1:4" ht="15">
      <c r="A74" s="35"/>
      <c r="B74" s="35" t="s">
        <v>185</v>
      </c>
      <c r="C74" s="37">
        <v>0</v>
      </c>
      <c r="D74" s="37">
        <v>0</v>
      </c>
    </row>
    <row r="75" spans="1:4" ht="15">
      <c r="A75" s="35"/>
      <c r="B75" s="35" t="s">
        <v>186</v>
      </c>
      <c r="C75" s="37">
        <v>0</v>
      </c>
      <c r="D75" s="37">
        <v>0</v>
      </c>
    </row>
    <row r="76" spans="1:4" ht="15">
      <c r="A76" s="35" t="s">
        <v>110</v>
      </c>
      <c r="B76" s="35" t="s">
        <v>187</v>
      </c>
      <c r="C76" s="37">
        <v>22471</v>
      </c>
      <c r="D76" s="37">
        <v>22843</v>
      </c>
    </row>
    <row r="77" spans="1:4" ht="15">
      <c r="A77" s="35"/>
      <c r="B77" s="35" t="s">
        <v>111</v>
      </c>
      <c r="C77" s="36">
        <f>+C78+C79+C80+C81</f>
        <v>30256</v>
      </c>
      <c r="D77" s="36">
        <f>+D78+D79+D80+D81</f>
        <v>28745</v>
      </c>
    </row>
    <row r="78" spans="1:4" ht="15">
      <c r="A78" s="35" t="s">
        <v>112</v>
      </c>
      <c r="B78" s="35" t="s">
        <v>188</v>
      </c>
      <c r="C78" s="37">
        <v>0</v>
      </c>
      <c r="D78" s="37">
        <v>0</v>
      </c>
    </row>
    <row r="79" spans="1:4" ht="15">
      <c r="A79" s="35" t="s">
        <v>113</v>
      </c>
      <c r="B79" s="35" t="s">
        <v>189</v>
      </c>
      <c r="C79" s="37">
        <v>0</v>
      </c>
      <c r="D79" s="37">
        <v>0</v>
      </c>
    </row>
    <row r="80" spans="1:4" ht="15">
      <c r="A80" s="35" t="s">
        <v>114</v>
      </c>
      <c r="B80" s="35" t="s">
        <v>190</v>
      </c>
      <c r="C80" s="37">
        <v>0</v>
      </c>
      <c r="D80" s="37">
        <v>0</v>
      </c>
    </row>
    <row r="81" spans="1:4" ht="24">
      <c r="A81" s="35" t="s">
        <v>115</v>
      </c>
      <c r="B81" s="35" t="s">
        <v>195</v>
      </c>
      <c r="C81" s="37">
        <v>30256</v>
      </c>
      <c r="D81" s="37">
        <v>28745</v>
      </c>
    </row>
    <row r="82" spans="1:4" ht="24">
      <c r="A82" s="35" t="s">
        <v>117</v>
      </c>
      <c r="B82" s="35" t="s">
        <v>118</v>
      </c>
      <c r="C82" s="37">
        <v>15120</v>
      </c>
      <c r="D82" s="37">
        <v>15122</v>
      </c>
    </row>
    <row r="83" spans="1:4" ht="15">
      <c r="A83" s="35"/>
      <c r="B83" s="35" t="s">
        <v>119</v>
      </c>
      <c r="C83" s="36">
        <f>+C84+C85</f>
        <v>22476</v>
      </c>
      <c r="D83" s="36">
        <f>+D84+D85</f>
        <v>22557</v>
      </c>
    </row>
    <row r="84" spans="1:4" ht="15">
      <c r="A84" s="35" t="s">
        <v>120</v>
      </c>
      <c r="B84" s="35" t="s">
        <v>196</v>
      </c>
      <c r="C84" s="37">
        <v>1975</v>
      </c>
      <c r="D84" s="37">
        <v>2104</v>
      </c>
    </row>
    <row r="85" spans="1:4" ht="15">
      <c r="A85" s="35" t="s">
        <v>122</v>
      </c>
      <c r="B85" s="35" t="s">
        <v>197</v>
      </c>
      <c r="C85" s="37">
        <v>20501</v>
      </c>
      <c r="D85" s="37">
        <v>20453</v>
      </c>
    </row>
    <row r="86" spans="1:4" ht="15">
      <c r="A86" s="35" t="s">
        <v>124</v>
      </c>
      <c r="B86" s="35" t="s">
        <v>125</v>
      </c>
      <c r="C86" s="37">
        <v>0</v>
      </c>
      <c r="D86" s="37">
        <v>0</v>
      </c>
    </row>
    <row r="87" spans="1:4" ht="15">
      <c r="A87" s="35" t="s">
        <v>198</v>
      </c>
      <c r="B87" s="35" t="s">
        <v>127</v>
      </c>
      <c r="C87" s="37">
        <v>0</v>
      </c>
      <c r="D87" s="37">
        <v>0</v>
      </c>
    </row>
    <row r="88" spans="1:4" ht="15">
      <c r="A88" s="38"/>
      <c r="B88" s="39" t="s">
        <v>128</v>
      </c>
      <c r="C88" s="34">
        <f>+C43+C56+C71</f>
        <v>163964</v>
      </c>
      <c r="D88" s="34">
        <f>+D43+D56+D71</f>
        <v>165804</v>
      </c>
    </row>
    <row r="89" spans="1:4" ht="15">
      <c r="A89" s="46"/>
      <c r="B89" s="46"/>
      <c r="C89" s="47"/>
      <c r="D89" s="47"/>
    </row>
    <row r="90" ht="15">
      <c r="A90" s="4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A2" sqref="A2:D2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5" width="15.28125" style="0" bestFit="1" customWidth="1"/>
  </cols>
  <sheetData>
    <row r="1" spans="1:4" ht="39.75" customHeight="1" thickBot="1">
      <c r="A1" s="91" t="s">
        <v>150</v>
      </c>
      <c r="B1" s="83"/>
      <c r="C1" s="83"/>
      <c r="D1" s="84"/>
    </row>
    <row r="2" spans="1:4" ht="19.5" customHeight="1" thickBot="1">
      <c r="A2" s="92"/>
      <c r="B2" s="86"/>
      <c r="C2" s="86"/>
      <c r="D2" s="87"/>
    </row>
    <row r="3" spans="1:4" ht="19.5" customHeight="1" thickBot="1">
      <c r="A3" s="93"/>
      <c r="B3" s="89"/>
      <c r="C3" s="89"/>
      <c r="D3" s="89"/>
    </row>
    <row r="4" spans="1:4" ht="19.5" customHeight="1" thickBot="1">
      <c r="A4" s="94" t="s">
        <v>3</v>
      </c>
      <c r="B4" s="94"/>
      <c r="C4" s="94"/>
      <c r="D4" s="94"/>
    </row>
    <row r="5" spans="1:4" ht="15.75" thickBot="1">
      <c r="A5" s="32" t="s">
        <v>2</v>
      </c>
      <c r="B5" s="32" t="s">
        <v>151</v>
      </c>
      <c r="C5" s="32" t="s">
        <v>2</v>
      </c>
      <c r="D5" s="32" t="s">
        <v>2</v>
      </c>
    </row>
    <row r="6" spans="1:4" ht="15.75" thickBot="1">
      <c r="A6" s="32" t="s">
        <v>2</v>
      </c>
      <c r="B6" s="32" t="s">
        <v>152</v>
      </c>
      <c r="C6" s="32" t="s">
        <v>7</v>
      </c>
      <c r="D6" s="32" t="s">
        <v>8</v>
      </c>
    </row>
    <row r="7" spans="1:4" ht="15">
      <c r="A7" s="33"/>
      <c r="B7" s="33" t="s">
        <v>153</v>
      </c>
      <c r="C7" s="34">
        <v>16871</v>
      </c>
      <c r="D7" s="34">
        <v>17649</v>
      </c>
    </row>
    <row r="8" spans="1:4" ht="15">
      <c r="A8" s="35"/>
      <c r="B8" s="35" t="s">
        <v>10</v>
      </c>
      <c r="C8" s="36">
        <v>486</v>
      </c>
      <c r="D8" s="36">
        <v>636</v>
      </c>
    </row>
    <row r="9" spans="1:4" ht="15">
      <c r="A9" s="35" t="s">
        <v>11</v>
      </c>
      <c r="B9" s="35" t="s">
        <v>154</v>
      </c>
      <c r="C9" s="37">
        <v>0</v>
      </c>
      <c r="D9" s="37">
        <v>0</v>
      </c>
    </row>
    <row r="10" spans="1:4" ht="15">
      <c r="A10" s="35" t="s">
        <v>13</v>
      </c>
      <c r="B10" s="35" t="s">
        <v>155</v>
      </c>
      <c r="C10" s="37">
        <v>170</v>
      </c>
      <c r="D10" s="37">
        <v>213</v>
      </c>
    </row>
    <row r="11" spans="1:4" ht="15">
      <c r="A11" s="35"/>
      <c r="B11" s="35" t="s">
        <v>156</v>
      </c>
      <c r="C11" s="37">
        <v>0</v>
      </c>
      <c r="D11" s="37">
        <v>0</v>
      </c>
    </row>
    <row r="12" spans="1:4" ht="35.25">
      <c r="A12" s="35" t="s">
        <v>16</v>
      </c>
      <c r="B12" s="35" t="s">
        <v>157</v>
      </c>
      <c r="C12" s="37">
        <v>316</v>
      </c>
      <c r="D12" s="37">
        <v>423</v>
      </c>
    </row>
    <row r="13" spans="1:4" ht="15">
      <c r="A13" s="35"/>
      <c r="B13" s="35" t="s">
        <v>18</v>
      </c>
      <c r="C13" s="36">
        <v>16244</v>
      </c>
      <c r="D13" s="36">
        <v>16872</v>
      </c>
    </row>
    <row r="14" spans="1:4" ht="15">
      <c r="A14" s="35" t="s">
        <v>19</v>
      </c>
      <c r="B14" s="35" t="s">
        <v>158</v>
      </c>
      <c r="C14" s="37">
        <v>4892</v>
      </c>
      <c r="D14" s="37">
        <v>4892</v>
      </c>
    </row>
    <row r="15" spans="1:4" ht="15">
      <c r="A15" s="35"/>
      <c r="B15" s="35" t="s">
        <v>156</v>
      </c>
      <c r="C15" s="37">
        <v>0</v>
      </c>
      <c r="D15" s="37">
        <v>0</v>
      </c>
    </row>
    <row r="16" spans="1:4" ht="69">
      <c r="A16" s="35" t="s">
        <v>21</v>
      </c>
      <c r="B16" s="35" t="s">
        <v>159</v>
      </c>
      <c r="C16" s="37">
        <v>11352</v>
      </c>
      <c r="D16" s="37">
        <v>11980</v>
      </c>
    </row>
    <row r="17" spans="1:4" ht="15">
      <c r="A17" s="35"/>
      <c r="B17" s="35" t="s">
        <v>23</v>
      </c>
      <c r="C17" s="36">
        <v>0</v>
      </c>
      <c r="D17" s="36">
        <v>0</v>
      </c>
    </row>
    <row r="18" spans="1:4" ht="15">
      <c r="A18" s="35" t="s">
        <v>24</v>
      </c>
      <c r="B18" s="35" t="s">
        <v>158</v>
      </c>
      <c r="C18" s="37">
        <v>0</v>
      </c>
      <c r="D18" s="37">
        <v>0</v>
      </c>
    </row>
    <row r="19" spans="1:4" ht="15">
      <c r="A19" s="35" t="s">
        <v>25</v>
      </c>
      <c r="B19" s="35" t="s">
        <v>160</v>
      </c>
      <c r="C19" s="37">
        <v>0</v>
      </c>
      <c r="D19" s="37">
        <v>0</v>
      </c>
    </row>
    <row r="20" spans="1:4" ht="46.5">
      <c r="A20" s="35" t="s">
        <v>27</v>
      </c>
      <c r="B20" s="35" t="s">
        <v>28</v>
      </c>
      <c r="C20" s="37">
        <v>141</v>
      </c>
      <c r="D20" s="37">
        <v>141</v>
      </c>
    </row>
    <row r="21" spans="1:4" ht="46.5">
      <c r="A21" s="35" t="s">
        <v>29</v>
      </c>
      <c r="B21" s="35" t="s">
        <v>30</v>
      </c>
      <c r="C21" s="37">
        <v>0</v>
      </c>
      <c r="D21" s="37">
        <v>0</v>
      </c>
    </row>
    <row r="22" spans="1:4" ht="15">
      <c r="A22" s="35"/>
      <c r="B22" s="35" t="s">
        <v>31</v>
      </c>
      <c r="C22" s="37">
        <v>0</v>
      </c>
      <c r="D22" s="37">
        <v>0</v>
      </c>
    </row>
    <row r="23" spans="1:4" ht="15">
      <c r="A23" s="35" t="s">
        <v>161</v>
      </c>
      <c r="B23" s="35" t="s">
        <v>33</v>
      </c>
      <c r="C23" s="37">
        <v>0</v>
      </c>
      <c r="D23" s="37">
        <v>0</v>
      </c>
    </row>
    <row r="24" spans="1:4" ht="15">
      <c r="A24" s="33"/>
      <c r="B24" s="33" t="s">
        <v>162</v>
      </c>
      <c r="C24" s="34">
        <v>43080</v>
      </c>
      <c r="D24" s="34">
        <v>27615</v>
      </c>
    </row>
    <row r="25" spans="1:4" ht="15">
      <c r="A25" s="35"/>
      <c r="B25" s="35" t="s">
        <v>35</v>
      </c>
      <c r="C25" s="36">
        <v>0</v>
      </c>
      <c r="D25" s="36">
        <v>0</v>
      </c>
    </row>
    <row r="26" spans="1:4" ht="15">
      <c r="A26" s="35"/>
      <c r="B26" s="35" t="s">
        <v>163</v>
      </c>
      <c r="C26" s="37">
        <v>0</v>
      </c>
      <c r="D26" s="37">
        <v>0</v>
      </c>
    </row>
    <row r="27" spans="1:4" ht="15">
      <c r="A27" s="35" t="s">
        <v>37</v>
      </c>
      <c r="B27" s="35" t="s">
        <v>158</v>
      </c>
      <c r="C27" s="37">
        <v>0</v>
      </c>
      <c r="D27" s="37">
        <v>0</v>
      </c>
    </row>
    <row r="28" spans="1:4" ht="15">
      <c r="A28" s="35" t="s">
        <v>37</v>
      </c>
      <c r="B28" s="35" t="s">
        <v>164</v>
      </c>
      <c r="C28" s="37">
        <v>0</v>
      </c>
      <c r="D28" s="37">
        <v>0</v>
      </c>
    </row>
    <row r="29" spans="1:4" ht="15">
      <c r="A29" s="35" t="s">
        <v>40</v>
      </c>
      <c r="B29" s="35" t="s">
        <v>165</v>
      </c>
      <c r="C29" s="37">
        <v>0</v>
      </c>
      <c r="D29" s="37">
        <v>0</v>
      </c>
    </row>
    <row r="30" spans="1:4" ht="15">
      <c r="A30" s="35" t="s">
        <v>42</v>
      </c>
      <c r="B30" s="35" t="s">
        <v>166</v>
      </c>
      <c r="C30" s="37">
        <v>0</v>
      </c>
      <c r="D30" s="37">
        <v>0</v>
      </c>
    </row>
    <row r="31" spans="1:4" ht="15">
      <c r="A31" s="35"/>
      <c r="B31" s="35" t="s">
        <v>44</v>
      </c>
      <c r="C31" s="36">
        <v>3152</v>
      </c>
      <c r="D31" s="36">
        <v>2957</v>
      </c>
    </row>
    <row r="32" spans="1:4" ht="24">
      <c r="A32" s="35" t="s">
        <v>45</v>
      </c>
      <c r="B32" s="35" t="s">
        <v>167</v>
      </c>
      <c r="C32" s="37">
        <v>3087</v>
      </c>
      <c r="D32" s="37">
        <v>2685</v>
      </c>
    </row>
    <row r="33" spans="1:4" ht="15">
      <c r="A33" s="35"/>
      <c r="B33" s="35" t="s">
        <v>156</v>
      </c>
      <c r="C33" s="37">
        <v>65</v>
      </c>
      <c r="D33" s="37">
        <v>272</v>
      </c>
    </row>
    <row r="34" spans="1:4" ht="15">
      <c r="A34" s="35"/>
      <c r="B34" s="35" t="s">
        <v>47</v>
      </c>
      <c r="C34" s="36">
        <v>32099</v>
      </c>
      <c r="D34" s="36">
        <v>17630</v>
      </c>
    </row>
    <row r="35" spans="1:4" ht="46.5">
      <c r="A35" s="35" t="s">
        <v>168</v>
      </c>
      <c r="B35" s="35" t="s">
        <v>169</v>
      </c>
      <c r="C35" s="37">
        <v>1426</v>
      </c>
      <c r="D35" s="37">
        <v>2212</v>
      </c>
    </row>
    <row r="36" spans="1:4" ht="15">
      <c r="A36" s="35"/>
      <c r="B36" s="35" t="s">
        <v>170</v>
      </c>
      <c r="C36" s="37">
        <v>0</v>
      </c>
      <c r="D36" s="37">
        <v>0</v>
      </c>
    </row>
    <row r="37" spans="1:4" ht="24">
      <c r="A37" s="35" t="s">
        <v>51</v>
      </c>
      <c r="B37" s="35" t="s">
        <v>171</v>
      </c>
      <c r="C37" s="37">
        <v>30673</v>
      </c>
      <c r="D37" s="37">
        <v>15418</v>
      </c>
    </row>
    <row r="38" spans="1:4" ht="69">
      <c r="A38" s="35" t="s">
        <v>53</v>
      </c>
      <c r="B38" s="35" t="s">
        <v>54</v>
      </c>
      <c r="C38" s="37">
        <v>0</v>
      </c>
      <c r="D38" s="37">
        <v>0</v>
      </c>
    </row>
    <row r="39" spans="1:4" ht="69">
      <c r="A39" s="35" t="s">
        <v>55</v>
      </c>
      <c r="B39" s="35" t="s">
        <v>56</v>
      </c>
      <c r="C39" s="37">
        <v>1426</v>
      </c>
      <c r="D39" s="37">
        <v>2023</v>
      </c>
    </row>
    <row r="40" spans="1:4" ht="15">
      <c r="A40" s="35" t="s">
        <v>57</v>
      </c>
      <c r="B40" s="35" t="s">
        <v>58</v>
      </c>
      <c r="C40" s="37">
        <v>144</v>
      </c>
      <c r="D40" s="37">
        <v>472</v>
      </c>
    </row>
    <row r="41" spans="1:4" ht="15">
      <c r="A41" s="35"/>
      <c r="B41" s="35" t="s">
        <v>59</v>
      </c>
      <c r="C41" s="37">
        <v>6259</v>
      </c>
      <c r="D41" s="37">
        <v>4533</v>
      </c>
    </row>
    <row r="42" spans="1:4" ht="15">
      <c r="A42" s="38"/>
      <c r="B42" s="39" t="s">
        <v>60</v>
      </c>
      <c r="C42" s="34">
        <v>59951</v>
      </c>
      <c r="D42" s="34">
        <v>45264</v>
      </c>
    </row>
    <row r="43" spans="1:4" ht="15">
      <c r="A43" s="33"/>
      <c r="B43" s="33" t="s">
        <v>172</v>
      </c>
      <c r="C43" s="34">
        <v>14469</v>
      </c>
      <c r="D43" s="34">
        <v>13566</v>
      </c>
    </row>
    <row r="44" spans="1:6" ht="15">
      <c r="A44" s="35"/>
      <c r="B44" s="35" t="s">
        <v>62</v>
      </c>
      <c r="C44" s="36">
        <v>14469</v>
      </c>
      <c r="D44" s="36">
        <v>13566</v>
      </c>
      <c r="F44" s="19"/>
    </row>
    <row r="45" spans="1:6" ht="24">
      <c r="A45" s="35" t="s">
        <v>173</v>
      </c>
      <c r="B45" s="35" t="s">
        <v>174</v>
      </c>
      <c r="C45" s="37">
        <v>0</v>
      </c>
      <c r="D45" s="37">
        <v>0</v>
      </c>
      <c r="F45" s="19"/>
    </row>
    <row r="46" spans="1:4" ht="15">
      <c r="A46" s="35"/>
      <c r="B46" s="35" t="s">
        <v>175</v>
      </c>
      <c r="C46" s="37">
        <v>0</v>
      </c>
      <c r="D46" s="37">
        <v>0</v>
      </c>
    </row>
    <row r="47" spans="1:4" ht="24">
      <c r="A47" s="35" t="s">
        <v>176</v>
      </c>
      <c r="B47" s="35" t="s">
        <v>177</v>
      </c>
      <c r="C47" s="37">
        <v>0</v>
      </c>
      <c r="D47" s="37">
        <v>0</v>
      </c>
    </row>
    <row r="48" spans="1:4" ht="15">
      <c r="A48" s="35" t="s">
        <v>68</v>
      </c>
      <c r="B48" s="35" t="s">
        <v>178</v>
      </c>
      <c r="C48" s="37">
        <v>0</v>
      </c>
      <c r="D48" s="37">
        <v>0</v>
      </c>
    </row>
    <row r="49" spans="1:4" ht="15">
      <c r="A49" s="35" t="s">
        <v>70</v>
      </c>
      <c r="B49" s="35" t="s">
        <v>179</v>
      </c>
      <c r="C49" s="37">
        <v>-416090</v>
      </c>
      <c r="D49" s="37">
        <v>-418281</v>
      </c>
    </row>
    <row r="50" spans="1:4" ht="15">
      <c r="A50" s="35"/>
      <c r="B50" s="35" t="s">
        <v>180</v>
      </c>
      <c r="C50" s="37">
        <v>429656</v>
      </c>
      <c r="D50" s="37">
        <v>429656</v>
      </c>
    </row>
    <row r="51" spans="1:4" ht="15">
      <c r="A51" s="35"/>
      <c r="B51" s="35" t="s">
        <v>181</v>
      </c>
      <c r="C51" s="37">
        <v>903</v>
      </c>
      <c r="D51" s="37">
        <v>2191</v>
      </c>
    </row>
    <row r="52" spans="1:4" ht="15">
      <c r="A52" s="35" t="s">
        <v>74</v>
      </c>
      <c r="B52" s="35" t="s">
        <v>182</v>
      </c>
      <c r="C52" s="37">
        <v>0</v>
      </c>
      <c r="D52" s="37">
        <v>0</v>
      </c>
    </row>
    <row r="53" spans="1:4" ht="15">
      <c r="A53" s="35"/>
      <c r="B53" s="35" t="s">
        <v>183</v>
      </c>
      <c r="C53" s="37">
        <v>0</v>
      </c>
      <c r="D53" s="37">
        <v>0</v>
      </c>
    </row>
    <row r="54" spans="1:4" ht="15">
      <c r="A54" s="35" t="s">
        <v>77</v>
      </c>
      <c r="B54" s="35" t="s">
        <v>78</v>
      </c>
      <c r="C54" s="37">
        <v>0</v>
      </c>
      <c r="D54" s="37">
        <v>0</v>
      </c>
    </row>
    <row r="55" spans="1:4" ht="15">
      <c r="A55" s="35" t="s">
        <v>79</v>
      </c>
      <c r="B55" s="35" t="s">
        <v>80</v>
      </c>
      <c r="C55" s="37">
        <v>0</v>
      </c>
      <c r="D55" s="37">
        <v>0</v>
      </c>
    </row>
    <row r="56" spans="1:4" ht="15">
      <c r="A56" s="33"/>
      <c r="B56" s="33" t="s">
        <v>184</v>
      </c>
      <c r="C56" s="34">
        <v>0</v>
      </c>
      <c r="D56" s="34">
        <v>0</v>
      </c>
    </row>
    <row r="57" spans="1:4" ht="15">
      <c r="A57" s="35"/>
      <c r="B57" s="35" t="s">
        <v>82</v>
      </c>
      <c r="C57" s="36">
        <v>0</v>
      </c>
      <c r="D57" s="36">
        <v>0</v>
      </c>
    </row>
    <row r="58" spans="1:4" ht="15">
      <c r="A58" s="35"/>
      <c r="B58" s="35" t="s">
        <v>185</v>
      </c>
      <c r="C58" s="37">
        <v>0</v>
      </c>
      <c r="D58" s="37">
        <v>0</v>
      </c>
    </row>
    <row r="59" spans="1:4" ht="15">
      <c r="A59" s="35"/>
      <c r="B59" s="35" t="s">
        <v>186</v>
      </c>
      <c r="C59" s="37">
        <v>0</v>
      </c>
      <c r="D59" s="37">
        <v>0</v>
      </c>
    </row>
    <row r="60" spans="1:4" ht="15">
      <c r="A60" s="35" t="s">
        <v>85</v>
      </c>
      <c r="B60" s="35" t="s">
        <v>187</v>
      </c>
      <c r="C60" s="37">
        <v>0</v>
      </c>
      <c r="D60" s="37">
        <v>0</v>
      </c>
    </row>
    <row r="61" spans="1:4" ht="15">
      <c r="A61" s="35"/>
      <c r="B61" s="35" t="s">
        <v>87</v>
      </c>
      <c r="C61" s="36">
        <v>0</v>
      </c>
      <c r="D61" s="36">
        <v>0</v>
      </c>
    </row>
    <row r="62" spans="1:4" ht="15">
      <c r="A62" s="35" t="s">
        <v>88</v>
      </c>
      <c r="B62" s="35" t="s">
        <v>188</v>
      </c>
      <c r="C62" s="37">
        <v>0</v>
      </c>
      <c r="D62" s="37">
        <v>0</v>
      </c>
    </row>
    <row r="63" spans="1:4" ht="15">
      <c r="A63" s="35" t="s">
        <v>90</v>
      </c>
      <c r="B63" s="35" t="s">
        <v>189</v>
      </c>
      <c r="C63" s="37">
        <v>0</v>
      </c>
      <c r="D63" s="37">
        <v>0</v>
      </c>
    </row>
    <row r="64" spans="1:4" ht="15">
      <c r="A64" s="35" t="s">
        <v>92</v>
      </c>
      <c r="B64" s="35" t="s">
        <v>190</v>
      </c>
      <c r="C64" s="37">
        <v>0</v>
      </c>
      <c r="D64" s="37">
        <v>0</v>
      </c>
    </row>
    <row r="65" spans="1:4" ht="24">
      <c r="A65" s="35" t="s">
        <v>94</v>
      </c>
      <c r="B65" s="35" t="s">
        <v>191</v>
      </c>
      <c r="C65" s="37">
        <v>0</v>
      </c>
      <c r="D65" s="37">
        <v>0</v>
      </c>
    </row>
    <row r="66" spans="1:4" ht="24">
      <c r="A66" s="35" t="s">
        <v>96</v>
      </c>
      <c r="B66" s="35" t="s">
        <v>97</v>
      </c>
      <c r="C66" s="37">
        <v>0</v>
      </c>
      <c r="D66" s="37">
        <v>0</v>
      </c>
    </row>
    <row r="67" spans="1:4" ht="15">
      <c r="A67" s="35" t="s">
        <v>98</v>
      </c>
      <c r="B67" s="35" t="s">
        <v>99</v>
      </c>
      <c r="C67" s="37">
        <v>0</v>
      </c>
      <c r="D67" s="37">
        <v>0</v>
      </c>
    </row>
    <row r="68" spans="1:4" ht="15">
      <c r="A68" s="35" t="s">
        <v>100</v>
      </c>
      <c r="B68" s="35" t="s">
        <v>101</v>
      </c>
      <c r="C68" s="37">
        <v>0</v>
      </c>
      <c r="D68" s="37">
        <v>0</v>
      </c>
    </row>
    <row r="69" spans="1:4" ht="15">
      <c r="A69" s="35" t="s">
        <v>192</v>
      </c>
      <c r="B69" s="35" t="s">
        <v>103</v>
      </c>
      <c r="C69" s="37">
        <v>0</v>
      </c>
      <c r="D69" s="37">
        <v>0</v>
      </c>
    </row>
    <row r="70" spans="1:4" ht="15">
      <c r="A70" s="35" t="s">
        <v>193</v>
      </c>
      <c r="B70" s="35" t="s">
        <v>105</v>
      </c>
      <c r="C70" s="37">
        <v>0</v>
      </c>
      <c r="D70" s="37">
        <v>0</v>
      </c>
    </row>
    <row r="71" spans="1:4" ht="15">
      <c r="A71" s="33"/>
      <c r="B71" s="33" t="s">
        <v>194</v>
      </c>
      <c r="C71" s="34">
        <v>45482</v>
      </c>
      <c r="D71" s="34">
        <v>31698</v>
      </c>
    </row>
    <row r="72" spans="1:4" ht="15">
      <c r="A72" s="35" t="s">
        <v>107</v>
      </c>
      <c r="B72" s="35" t="s">
        <v>108</v>
      </c>
      <c r="C72" s="37">
        <v>0</v>
      </c>
      <c r="D72" s="37">
        <v>0</v>
      </c>
    </row>
    <row r="73" spans="1:4" ht="15">
      <c r="A73" s="35"/>
      <c r="B73" s="35" t="s">
        <v>109</v>
      </c>
      <c r="C73" s="36">
        <v>3511</v>
      </c>
      <c r="D73" s="36">
        <v>4478</v>
      </c>
    </row>
    <row r="74" spans="1:4" ht="15">
      <c r="A74" s="35"/>
      <c r="B74" s="35" t="s">
        <v>185</v>
      </c>
      <c r="C74" s="37">
        <v>0</v>
      </c>
      <c r="D74" s="37">
        <v>0</v>
      </c>
    </row>
    <row r="75" spans="1:4" ht="15">
      <c r="A75" s="35"/>
      <c r="B75" s="35" t="s">
        <v>186</v>
      </c>
      <c r="C75" s="37">
        <v>0</v>
      </c>
      <c r="D75" s="37">
        <v>0</v>
      </c>
    </row>
    <row r="76" spans="1:4" ht="24">
      <c r="A76" s="35" t="s">
        <v>110</v>
      </c>
      <c r="B76" s="35" t="s">
        <v>187</v>
      </c>
      <c r="C76" s="37">
        <v>3511</v>
      </c>
      <c r="D76" s="37">
        <v>4478</v>
      </c>
    </row>
    <row r="77" spans="1:4" ht="15">
      <c r="A77" s="35"/>
      <c r="B77" s="35" t="s">
        <v>111</v>
      </c>
      <c r="C77" s="36">
        <v>9973</v>
      </c>
      <c r="D77" s="36">
        <v>0</v>
      </c>
    </row>
    <row r="78" spans="1:4" ht="15">
      <c r="A78" s="35" t="s">
        <v>112</v>
      </c>
      <c r="B78" s="35" t="s">
        <v>188</v>
      </c>
      <c r="C78" s="37">
        <v>0</v>
      </c>
      <c r="D78" s="37">
        <v>0</v>
      </c>
    </row>
    <row r="79" spans="1:4" ht="15">
      <c r="A79" s="35" t="s">
        <v>113</v>
      </c>
      <c r="B79" s="35" t="s">
        <v>189</v>
      </c>
      <c r="C79" s="37">
        <v>9973</v>
      </c>
      <c r="D79" s="37">
        <v>0</v>
      </c>
    </row>
    <row r="80" spans="1:4" ht="15">
      <c r="A80" s="35" t="s">
        <v>114</v>
      </c>
      <c r="B80" s="35" t="s">
        <v>190</v>
      </c>
      <c r="C80" s="37">
        <v>0</v>
      </c>
      <c r="D80" s="37">
        <v>0</v>
      </c>
    </row>
    <row r="81" spans="1:4" ht="69">
      <c r="A81" s="35" t="s">
        <v>115</v>
      </c>
      <c r="B81" s="35" t="s">
        <v>195</v>
      </c>
      <c r="C81" s="37">
        <v>0</v>
      </c>
      <c r="D81" s="37">
        <v>0</v>
      </c>
    </row>
    <row r="82" spans="1:4" ht="46.5">
      <c r="A82" s="35" t="s">
        <v>117</v>
      </c>
      <c r="B82" s="35" t="s">
        <v>118</v>
      </c>
      <c r="C82" s="37">
        <v>0</v>
      </c>
      <c r="D82" s="37">
        <v>0</v>
      </c>
    </row>
    <row r="83" spans="1:4" ht="15">
      <c r="A83" s="35"/>
      <c r="B83" s="35" t="s">
        <v>119</v>
      </c>
      <c r="C83" s="36">
        <v>31998</v>
      </c>
      <c r="D83" s="36">
        <v>27220</v>
      </c>
    </row>
    <row r="84" spans="1:4" ht="24">
      <c r="A84" s="35" t="s">
        <v>120</v>
      </c>
      <c r="B84" s="35" t="s">
        <v>196</v>
      </c>
      <c r="C84" s="37">
        <v>24379</v>
      </c>
      <c r="D84" s="37">
        <v>22948</v>
      </c>
    </row>
    <row r="85" spans="1:4" ht="24">
      <c r="A85" s="35" t="s">
        <v>122</v>
      </c>
      <c r="B85" s="35" t="s">
        <v>197</v>
      </c>
      <c r="C85" s="37">
        <v>7619</v>
      </c>
      <c r="D85" s="37">
        <v>4272</v>
      </c>
    </row>
    <row r="86" spans="1:4" ht="15">
      <c r="A86" s="35" t="s">
        <v>124</v>
      </c>
      <c r="B86" s="35" t="s">
        <v>125</v>
      </c>
      <c r="C86" s="37">
        <v>0</v>
      </c>
      <c r="D86" s="37">
        <v>0</v>
      </c>
    </row>
    <row r="87" spans="1:4" ht="15">
      <c r="A87" s="35" t="s">
        <v>198</v>
      </c>
      <c r="B87" s="35" t="s">
        <v>127</v>
      </c>
      <c r="C87" s="37">
        <v>0</v>
      </c>
      <c r="D87" s="37">
        <v>0</v>
      </c>
    </row>
    <row r="88" spans="1:4" ht="15">
      <c r="A88" s="38"/>
      <c r="B88" s="39" t="s">
        <v>128</v>
      </c>
      <c r="C88" s="34">
        <v>59951</v>
      </c>
      <c r="D88" s="34">
        <v>45264</v>
      </c>
    </row>
    <row r="90" spans="3:4" ht="15">
      <c r="C90" s="19"/>
      <c r="D90" s="19"/>
    </row>
    <row r="91" spans="3:4" ht="15">
      <c r="C91" s="19"/>
      <c r="D91" s="19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A1" sqref="A1:D88"/>
    </sheetView>
  </sheetViews>
  <sheetFormatPr defaultColWidth="9.140625" defaultRowHeight="15"/>
  <cols>
    <col min="1" max="1" width="74.421875" style="45" customWidth="1"/>
    <col min="2" max="2" width="87.7109375" style="45" customWidth="1"/>
    <col min="3" max="3" width="17.28125" style="45" customWidth="1"/>
    <col min="4" max="4" width="16.57421875" style="45" customWidth="1"/>
    <col min="5" max="16384" width="9.140625" style="45" customWidth="1"/>
  </cols>
  <sheetData>
    <row r="1" spans="1:4" s="44" customFormat="1" ht="39.75" customHeight="1" thickBot="1">
      <c r="A1" s="91" t="s">
        <v>150</v>
      </c>
      <c r="B1" s="83"/>
      <c r="C1" s="83"/>
      <c r="D1" s="84"/>
    </row>
    <row r="2" spans="1:4" s="44" customFormat="1" ht="19.5" customHeight="1" thickBot="1">
      <c r="A2" s="92"/>
      <c r="B2" s="86"/>
      <c r="C2" s="86"/>
      <c r="D2" s="87"/>
    </row>
    <row r="3" spans="1:4" s="44" customFormat="1" ht="19.5" customHeight="1" thickBot="1">
      <c r="A3" s="93"/>
      <c r="B3" s="89"/>
      <c r="C3" s="89"/>
      <c r="D3" s="89"/>
    </row>
    <row r="4" spans="1:4" ht="19.5" customHeight="1" thickBot="1">
      <c r="A4" s="94" t="s">
        <v>3</v>
      </c>
      <c r="B4" s="94"/>
      <c r="C4" s="94"/>
      <c r="D4" s="94"/>
    </row>
    <row r="5" spans="1:4" ht="15.75" thickBot="1">
      <c r="A5" s="32" t="s">
        <v>2</v>
      </c>
      <c r="B5" s="32" t="s">
        <v>151</v>
      </c>
      <c r="C5" s="32" t="s">
        <v>2</v>
      </c>
      <c r="D5" s="32" t="s">
        <v>2</v>
      </c>
    </row>
    <row r="6" spans="1:4" ht="15.75" thickBot="1">
      <c r="A6" s="32" t="s">
        <v>2</v>
      </c>
      <c r="B6" s="32" t="s">
        <v>152</v>
      </c>
      <c r="C6" s="32" t="s">
        <v>7</v>
      </c>
      <c r="D6" s="32" t="s">
        <v>8</v>
      </c>
    </row>
    <row r="7" spans="1:4" ht="15">
      <c r="A7" s="33"/>
      <c r="B7" s="33" t="s">
        <v>153</v>
      </c>
      <c r="C7" s="34">
        <f>+C8+C13+C17+C20+C21+C22+C23</f>
        <v>14</v>
      </c>
      <c r="D7" s="34">
        <f>+D8+D13+D17+D20+D21+D22+D23</f>
        <v>14</v>
      </c>
    </row>
    <row r="8" spans="1:4" ht="15">
      <c r="A8" s="35"/>
      <c r="B8" s="35" t="s">
        <v>10</v>
      </c>
      <c r="C8" s="36">
        <f>+C9+C10+C11+C12</f>
        <v>0</v>
      </c>
      <c r="D8" s="36">
        <f>+D9+D10+D11+D12</f>
        <v>0</v>
      </c>
    </row>
    <row r="9" spans="1:4" ht="15">
      <c r="A9" s="35" t="s">
        <v>11</v>
      </c>
      <c r="B9" s="35" t="s">
        <v>154</v>
      </c>
      <c r="C9" s="37">
        <v>0</v>
      </c>
      <c r="D9" s="37">
        <v>0</v>
      </c>
    </row>
    <row r="10" spans="1:4" ht="15">
      <c r="A10" s="35" t="s">
        <v>13</v>
      </c>
      <c r="B10" s="35" t="s">
        <v>155</v>
      </c>
      <c r="C10" s="37">
        <v>0</v>
      </c>
      <c r="D10" s="37">
        <v>0</v>
      </c>
    </row>
    <row r="11" spans="1:4" ht="15">
      <c r="A11" s="35"/>
      <c r="B11" s="35" t="s">
        <v>156</v>
      </c>
      <c r="C11" s="37">
        <v>0</v>
      </c>
      <c r="D11" s="37">
        <v>0</v>
      </c>
    </row>
    <row r="12" spans="1:4" ht="15">
      <c r="A12" s="35" t="s">
        <v>16</v>
      </c>
      <c r="B12" s="35" t="s">
        <v>157</v>
      </c>
      <c r="C12" s="37">
        <v>0</v>
      </c>
      <c r="D12" s="37">
        <v>0</v>
      </c>
    </row>
    <row r="13" spans="1:4" ht="15">
      <c r="A13" s="35"/>
      <c r="B13" s="35" t="s">
        <v>18</v>
      </c>
      <c r="C13" s="36">
        <f>+C14+C15+C16</f>
        <v>14</v>
      </c>
      <c r="D13" s="36">
        <f>+D14+D15+D16</f>
        <v>14</v>
      </c>
    </row>
    <row r="14" spans="1:4" ht="15">
      <c r="A14" s="35" t="s">
        <v>19</v>
      </c>
      <c r="B14" s="35" t="s">
        <v>158</v>
      </c>
      <c r="C14" s="37">
        <v>0</v>
      </c>
      <c r="D14" s="37">
        <v>0</v>
      </c>
    </row>
    <row r="15" spans="1:4" ht="15">
      <c r="A15" s="35"/>
      <c r="B15" s="35" t="s">
        <v>156</v>
      </c>
      <c r="C15" s="37">
        <v>0</v>
      </c>
      <c r="D15" s="37">
        <v>0</v>
      </c>
    </row>
    <row r="16" spans="1:4" ht="24">
      <c r="A16" s="35" t="s">
        <v>21</v>
      </c>
      <c r="B16" s="35" t="s">
        <v>159</v>
      </c>
      <c r="C16" s="37">
        <v>14</v>
      </c>
      <c r="D16" s="37">
        <v>14</v>
      </c>
    </row>
    <row r="17" spans="1:4" ht="15">
      <c r="A17" s="35"/>
      <c r="B17" s="35" t="s">
        <v>23</v>
      </c>
      <c r="C17" s="36">
        <f>+C18+C19</f>
        <v>0</v>
      </c>
      <c r="D17" s="36">
        <f>+D18+D19</f>
        <v>0</v>
      </c>
    </row>
    <row r="18" spans="1:4" ht="15">
      <c r="A18" s="35" t="s">
        <v>24</v>
      </c>
      <c r="B18" s="35" t="s">
        <v>158</v>
      </c>
      <c r="C18" s="37">
        <v>0</v>
      </c>
      <c r="D18" s="37">
        <v>0</v>
      </c>
    </row>
    <row r="19" spans="1:4" ht="15">
      <c r="A19" s="35" t="s">
        <v>25</v>
      </c>
      <c r="B19" s="35" t="s">
        <v>160</v>
      </c>
      <c r="C19" s="37">
        <v>0</v>
      </c>
      <c r="D19" s="37">
        <v>0</v>
      </c>
    </row>
    <row r="20" spans="1:4" ht="24">
      <c r="A20" s="35" t="s">
        <v>27</v>
      </c>
      <c r="B20" s="35" t="s">
        <v>28</v>
      </c>
      <c r="C20" s="37">
        <v>0</v>
      </c>
      <c r="D20" s="37">
        <v>0</v>
      </c>
    </row>
    <row r="21" spans="1:4" ht="24">
      <c r="A21" s="35" t="s">
        <v>29</v>
      </c>
      <c r="B21" s="35" t="s">
        <v>30</v>
      </c>
      <c r="C21" s="37">
        <v>0</v>
      </c>
      <c r="D21" s="37">
        <v>0</v>
      </c>
    </row>
    <row r="22" spans="1:4" ht="15">
      <c r="A22" s="35"/>
      <c r="B22" s="35" t="s">
        <v>31</v>
      </c>
      <c r="C22" s="37">
        <v>0</v>
      </c>
      <c r="D22" s="37">
        <v>0</v>
      </c>
    </row>
    <row r="23" spans="1:4" ht="15">
      <c r="A23" s="35" t="s">
        <v>161</v>
      </c>
      <c r="B23" s="35" t="s">
        <v>33</v>
      </c>
      <c r="C23" s="37">
        <v>0</v>
      </c>
      <c r="D23" s="37">
        <v>0</v>
      </c>
    </row>
    <row r="24" spans="1:4" ht="15">
      <c r="A24" s="33"/>
      <c r="B24" s="33" t="s">
        <v>162</v>
      </c>
      <c r="C24" s="34">
        <f>+C25+C31+C34+C38+C39+C40+C41</f>
        <v>8612</v>
      </c>
      <c r="D24" s="34">
        <f>+D25+D31+D34+D38+D39+D40+D41</f>
        <v>10867</v>
      </c>
    </row>
    <row r="25" spans="1:4" ht="15">
      <c r="A25" s="35"/>
      <c r="B25" s="35" t="s">
        <v>35</v>
      </c>
      <c r="C25" s="36">
        <f>+C26+C27+C28+C29+C30</f>
        <v>0</v>
      </c>
      <c r="D25" s="36">
        <f>+D26+D27+D28+D29+D30</f>
        <v>0</v>
      </c>
    </row>
    <row r="26" spans="1:4" ht="15">
      <c r="A26" s="35"/>
      <c r="B26" s="35" t="s">
        <v>163</v>
      </c>
      <c r="C26" s="37">
        <v>0</v>
      </c>
      <c r="D26" s="37">
        <v>0</v>
      </c>
    </row>
    <row r="27" spans="1:4" ht="15">
      <c r="A27" s="35" t="s">
        <v>37</v>
      </c>
      <c r="B27" s="35" t="s">
        <v>158</v>
      </c>
      <c r="C27" s="37">
        <v>0</v>
      </c>
      <c r="D27" s="37">
        <v>0</v>
      </c>
    </row>
    <row r="28" spans="1:4" ht="15">
      <c r="A28" s="35" t="s">
        <v>37</v>
      </c>
      <c r="B28" s="35" t="s">
        <v>164</v>
      </c>
      <c r="C28" s="37">
        <v>0</v>
      </c>
      <c r="D28" s="37">
        <v>0</v>
      </c>
    </row>
    <row r="29" spans="1:4" ht="15">
      <c r="A29" s="35" t="s">
        <v>40</v>
      </c>
      <c r="B29" s="35" t="s">
        <v>165</v>
      </c>
      <c r="C29" s="37">
        <v>0</v>
      </c>
      <c r="D29" s="37">
        <v>0</v>
      </c>
    </row>
    <row r="30" spans="1:4" ht="15">
      <c r="A30" s="35" t="s">
        <v>42</v>
      </c>
      <c r="B30" s="35" t="s">
        <v>166</v>
      </c>
      <c r="C30" s="37">
        <v>0</v>
      </c>
      <c r="D30" s="37">
        <v>0</v>
      </c>
    </row>
    <row r="31" spans="1:4" ht="15">
      <c r="A31" s="35"/>
      <c r="B31" s="35" t="s">
        <v>44</v>
      </c>
      <c r="C31" s="36">
        <f>+C32+C33</f>
        <v>0</v>
      </c>
      <c r="D31" s="36">
        <f>+D32+D33</f>
        <v>0</v>
      </c>
    </row>
    <row r="32" spans="1:4" ht="15">
      <c r="A32" s="35" t="s">
        <v>45</v>
      </c>
      <c r="B32" s="35" t="s">
        <v>167</v>
      </c>
      <c r="C32" s="37">
        <v>0</v>
      </c>
      <c r="D32" s="37">
        <v>0</v>
      </c>
    </row>
    <row r="33" spans="1:4" ht="15">
      <c r="A33" s="35"/>
      <c r="B33" s="35" t="s">
        <v>156</v>
      </c>
      <c r="C33" s="37">
        <v>0</v>
      </c>
      <c r="D33" s="37">
        <v>0</v>
      </c>
    </row>
    <row r="34" spans="1:4" ht="15">
      <c r="A34" s="35"/>
      <c r="B34" s="35" t="s">
        <v>47</v>
      </c>
      <c r="C34" s="36">
        <f>+C35+C36+C37</f>
        <v>46</v>
      </c>
      <c r="D34" s="36">
        <f>+D35+D36+D37</f>
        <v>2</v>
      </c>
    </row>
    <row r="35" spans="1:4" ht="24">
      <c r="A35" s="35" t="s">
        <v>168</v>
      </c>
      <c r="B35" s="35" t="s">
        <v>169</v>
      </c>
      <c r="C35" s="37">
        <v>0</v>
      </c>
      <c r="D35" s="37">
        <v>0</v>
      </c>
    </row>
    <row r="36" spans="1:4" ht="15">
      <c r="A36" s="35"/>
      <c r="B36" s="35" t="s">
        <v>170</v>
      </c>
      <c r="C36" s="37">
        <v>0</v>
      </c>
      <c r="D36" s="37">
        <v>0</v>
      </c>
    </row>
    <row r="37" spans="1:4" ht="15">
      <c r="A37" s="35" t="s">
        <v>51</v>
      </c>
      <c r="B37" s="35" t="s">
        <v>171</v>
      </c>
      <c r="C37" s="37">
        <v>46</v>
      </c>
      <c r="D37" s="37">
        <v>2</v>
      </c>
    </row>
    <row r="38" spans="1:4" ht="24">
      <c r="A38" s="35" t="s">
        <v>53</v>
      </c>
      <c r="B38" s="35" t="s">
        <v>54</v>
      </c>
      <c r="C38" s="37">
        <v>0</v>
      </c>
      <c r="D38" s="37">
        <v>0</v>
      </c>
    </row>
    <row r="39" spans="1:4" ht="24">
      <c r="A39" s="35" t="s">
        <v>55</v>
      </c>
      <c r="B39" s="35" t="s">
        <v>56</v>
      </c>
      <c r="C39" s="37">
        <v>0</v>
      </c>
      <c r="D39" s="37">
        <v>0</v>
      </c>
    </row>
    <row r="40" spans="1:4" ht="15">
      <c r="A40" s="35" t="s">
        <v>57</v>
      </c>
      <c r="B40" s="35" t="s">
        <v>58</v>
      </c>
      <c r="C40" s="37">
        <v>0</v>
      </c>
      <c r="D40" s="37">
        <v>0</v>
      </c>
    </row>
    <row r="41" spans="1:4" ht="15">
      <c r="A41" s="35"/>
      <c r="B41" s="35" t="s">
        <v>59</v>
      </c>
      <c r="C41" s="37">
        <v>8566</v>
      </c>
      <c r="D41" s="37">
        <v>10865</v>
      </c>
    </row>
    <row r="42" spans="1:4" ht="15">
      <c r="A42" s="38"/>
      <c r="B42" s="39" t="s">
        <v>60</v>
      </c>
      <c r="C42" s="34">
        <f>+C7+C24</f>
        <v>8626</v>
      </c>
      <c r="D42" s="34">
        <f>+D7+D24</f>
        <v>10881</v>
      </c>
    </row>
    <row r="43" spans="1:4" ht="15">
      <c r="A43" s="33"/>
      <c r="B43" s="33" t="s">
        <v>172</v>
      </c>
      <c r="C43" s="34">
        <f>+C44+C54+C55</f>
        <v>8420</v>
      </c>
      <c r="D43" s="34">
        <f>+D44+D54+D55</f>
        <v>10473</v>
      </c>
    </row>
    <row r="44" spans="1:4" ht="15">
      <c r="A44" s="35"/>
      <c r="B44" s="35" t="s">
        <v>62</v>
      </c>
      <c r="C44" s="36">
        <f>+C45+C46+C47+C48+C49+C50+C51+C52+C53</f>
        <v>8420</v>
      </c>
      <c r="D44" s="36">
        <f>+D45+D46+D47+D48+D49+D50+D51+D52+D53</f>
        <v>10473</v>
      </c>
    </row>
    <row r="45" spans="1:4" ht="24">
      <c r="A45" s="35" t="s">
        <v>173</v>
      </c>
      <c r="B45" s="35" t="s">
        <v>174</v>
      </c>
      <c r="C45" s="37">
        <v>13626</v>
      </c>
      <c r="D45" s="37">
        <v>13626</v>
      </c>
    </row>
    <row r="46" spans="1:4" ht="15">
      <c r="A46" s="35"/>
      <c r="B46" s="35" t="s">
        <v>175</v>
      </c>
      <c r="C46" s="37">
        <v>0</v>
      </c>
      <c r="D46" s="37">
        <v>0</v>
      </c>
    </row>
    <row r="47" spans="1:4" ht="24">
      <c r="A47" s="35" t="s">
        <v>176</v>
      </c>
      <c r="B47" s="35" t="s">
        <v>177</v>
      </c>
      <c r="C47" s="37">
        <v>-379</v>
      </c>
      <c r="D47" s="37">
        <v>-379</v>
      </c>
    </row>
    <row r="48" spans="1:4" ht="15">
      <c r="A48" s="35" t="s">
        <v>68</v>
      </c>
      <c r="B48" s="35" t="s">
        <v>178</v>
      </c>
      <c r="C48" s="37">
        <v>0</v>
      </c>
      <c r="D48" s="37">
        <v>0</v>
      </c>
    </row>
    <row r="49" spans="1:4" ht="15">
      <c r="A49" s="35" t="s">
        <v>70</v>
      </c>
      <c r="B49" s="35" t="s">
        <v>179</v>
      </c>
      <c r="C49" s="37">
        <v>-2775</v>
      </c>
      <c r="D49" s="37">
        <v>-139</v>
      </c>
    </row>
    <row r="50" spans="1:4" ht="15">
      <c r="A50" s="35"/>
      <c r="B50" s="35" t="s">
        <v>180</v>
      </c>
      <c r="C50" s="37">
        <v>0</v>
      </c>
      <c r="D50" s="37">
        <v>0</v>
      </c>
    </row>
    <row r="51" spans="1:4" ht="15">
      <c r="A51" s="35"/>
      <c r="B51" s="35" t="s">
        <v>181</v>
      </c>
      <c r="C51" s="37">
        <v>-2052</v>
      </c>
      <c r="D51" s="37">
        <v>-2635</v>
      </c>
    </row>
    <row r="52" spans="1:4" ht="15">
      <c r="A52" s="35" t="s">
        <v>74</v>
      </c>
      <c r="B52" s="35" t="s">
        <v>182</v>
      </c>
      <c r="C52" s="37">
        <v>0</v>
      </c>
      <c r="D52" s="37">
        <v>0</v>
      </c>
    </row>
    <row r="53" spans="1:4" ht="15">
      <c r="A53" s="35"/>
      <c r="B53" s="35" t="s">
        <v>183</v>
      </c>
      <c r="C53" s="37">
        <v>0</v>
      </c>
      <c r="D53" s="37">
        <v>0</v>
      </c>
    </row>
    <row r="54" spans="1:4" ht="15">
      <c r="A54" s="35" t="s">
        <v>77</v>
      </c>
      <c r="B54" s="35" t="s">
        <v>78</v>
      </c>
      <c r="C54" s="37">
        <v>0</v>
      </c>
      <c r="D54" s="37">
        <v>0</v>
      </c>
    </row>
    <row r="55" spans="1:4" ht="15">
      <c r="A55" s="35" t="s">
        <v>79</v>
      </c>
      <c r="B55" s="35" t="s">
        <v>80</v>
      </c>
      <c r="C55" s="37">
        <v>0</v>
      </c>
      <c r="D55" s="37">
        <v>0</v>
      </c>
    </row>
    <row r="56" spans="1:4" ht="15">
      <c r="A56" s="33"/>
      <c r="B56" s="33" t="s">
        <v>184</v>
      </c>
      <c r="C56" s="34">
        <f>+C57+C61+C66+C67+C68+C69+C70</f>
        <v>0</v>
      </c>
      <c r="D56" s="34">
        <f>+D57+D61+D66+D67+D68+D69+D70</f>
        <v>0</v>
      </c>
    </row>
    <row r="57" spans="1:4" ht="15">
      <c r="A57" s="35"/>
      <c r="B57" s="35" t="s">
        <v>82</v>
      </c>
      <c r="C57" s="36">
        <f>+C58+C59+C60</f>
        <v>0</v>
      </c>
      <c r="D57" s="36">
        <f>+D58+D59+D60</f>
        <v>0</v>
      </c>
    </row>
    <row r="58" spans="1:4" ht="15">
      <c r="A58" s="35"/>
      <c r="B58" s="35" t="s">
        <v>185</v>
      </c>
      <c r="C58" s="37">
        <v>0</v>
      </c>
      <c r="D58" s="37">
        <v>0</v>
      </c>
    </row>
    <row r="59" spans="1:4" ht="15">
      <c r="A59" s="35"/>
      <c r="B59" s="35" t="s">
        <v>186</v>
      </c>
      <c r="C59" s="37">
        <v>0</v>
      </c>
      <c r="D59" s="37">
        <v>0</v>
      </c>
    </row>
    <row r="60" spans="1:4" ht="15">
      <c r="A60" s="35" t="s">
        <v>85</v>
      </c>
      <c r="B60" s="35" t="s">
        <v>187</v>
      </c>
      <c r="C60" s="37">
        <v>0</v>
      </c>
      <c r="D60" s="37">
        <v>0</v>
      </c>
    </row>
    <row r="61" spans="1:4" ht="15">
      <c r="A61" s="35"/>
      <c r="B61" s="35" t="s">
        <v>87</v>
      </c>
      <c r="C61" s="36">
        <f>+C62+C63+C64+C65</f>
        <v>0</v>
      </c>
      <c r="D61" s="36">
        <f>+D62+D63+D64+D65</f>
        <v>0</v>
      </c>
    </row>
    <row r="62" spans="1:4" ht="15">
      <c r="A62" s="35" t="s">
        <v>88</v>
      </c>
      <c r="B62" s="35" t="s">
        <v>188</v>
      </c>
      <c r="C62" s="37">
        <v>0</v>
      </c>
      <c r="D62" s="37">
        <v>0</v>
      </c>
    </row>
    <row r="63" spans="1:4" ht="15">
      <c r="A63" s="35" t="s">
        <v>90</v>
      </c>
      <c r="B63" s="35" t="s">
        <v>189</v>
      </c>
      <c r="C63" s="37">
        <v>0</v>
      </c>
      <c r="D63" s="37">
        <v>0</v>
      </c>
    </row>
    <row r="64" spans="1:4" ht="15">
      <c r="A64" s="35" t="s">
        <v>92</v>
      </c>
      <c r="B64" s="35" t="s">
        <v>190</v>
      </c>
      <c r="C64" s="37">
        <v>0</v>
      </c>
      <c r="D64" s="37">
        <v>0</v>
      </c>
    </row>
    <row r="65" spans="1:4" ht="15">
      <c r="A65" s="35" t="s">
        <v>94</v>
      </c>
      <c r="B65" s="35" t="s">
        <v>191</v>
      </c>
      <c r="C65" s="37">
        <v>0</v>
      </c>
      <c r="D65" s="37">
        <v>0</v>
      </c>
    </row>
    <row r="66" spans="1:4" ht="15">
      <c r="A66" s="35" t="s">
        <v>96</v>
      </c>
      <c r="B66" s="35" t="s">
        <v>97</v>
      </c>
      <c r="C66" s="37">
        <v>0</v>
      </c>
      <c r="D66" s="37">
        <v>0</v>
      </c>
    </row>
    <row r="67" spans="1:4" ht="15">
      <c r="A67" s="35" t="s">
        <v>98</v>
      </c>
      <c r="B67" s="35" t="s">
        <v>99</v>
      </c>
      <c r="C67" s="37">
        <v>0</v>
      </c>
      <c r="D67" s="37">
        <v>0</v>
      </c>
    </row>
    <row r="68" spans="1:4" ht="15">
      <c r="A68" s="35" t="s">
        <v>100</v>
      </c>
      <c r="B68" s="35" t="s">
        <v>101</v>
      </c>
      <c r="C68" s="37">
        <v>0</v>
      </c>
      <c r="D68" s="37">
        <v>0</v>
      </c>
    </row>
    <row r="69" spans="1:4" ht="15">
      <c r="A69" s="35" t="s">
        <v>192</v>
      </c>
      <c r="B69" s="35" t="s">
        <v>103</v>
      </c>
      <c r="C69" s="37">
        <v>0</v>
      </c>
      <c r="D69" s="37">
        <v>0</v>
      </c>
    </row>
    <row r="70" spans="1:4" ht="15">
      <c r="A70" s="35" t="s">
        <v>193</v>
      </c>
      <c r="B70" s="35" t="s">
        <v>105</v>
      </c>
      <c r="C70" s="37">
        <v>0</v>
      </c>
      <c r="D70" s="37">
        <v>0</v>
      </c>
    </row>
    <row r="71" spans="1:4" ht="15">
      <c r="A71" s="33"/>
      <c r="B71" s="33" t="s">
        <v>194</v>
      </c>
      <c r="C71" s="34">
        <f>+C72+C73+C77+C82+C83+C86+C87</f>
        <v>206</v>
      </c>
      <c r="D71" s="34">
        <f>+D72+D73+D77+D82+D83+D86+D87</f>
        <v>408</v>
      </c>
    </row>
    <row r="72" spans="1:4" ht="15">
      <c r="A72" s="35" t="s">
        <v>107</v>
      </c>
      <c r="B72" s="35" t="s">
        <v>108</v>
      </c>
      <c r="C72" s="37">
        <v>0</v>
      </c>
      <c r="D72" s="37">
        <v>0</v>
      </c>
    </row>
    <row r="73" spans="1:4" ht="15">
      <c r="A73" s="35"/>
      <c r="B73" s="35" t="s">
        <v>109</v>
      </c>
      <c r="C73" s="36">
        <f>+C74+C75+C76</f>
        <v>0</v>
      </c>
      <c r="D73" s="36">
        <f>+D74+D75+D76</f>
        <v>0</v>
      </c>
    </row>
    <row r="74" spans="1:4" ht="15">
      <c r="A74" s="35"/>
      <c r="B74" s="35" t="s">
        <v>185</v>
      </c>
      <c r="C74" s="37">
        <v>0</v>
      </c>
      <c r="D74" s="37">
        <v>0</v>
      </c>
    </row>
    <row r="75" spans="1:4" ht="15">
      <c r="A75" s="35"/>
      <c r="B75" s="35" t="s">
        <v>186</v>
      </c>
      <c r="C75" s="37">
        <v>0</v>
      </c>
      <c r="D75" s="37">
        <v>0</v>
      </c>
    </row>
    <row r="76" spans="1:4" ht="15">
      <c r="A76" s="35" t="s">
        <v>110</v>
      </c>
      <c r="B76" s="35" t="s">
        <v>187</v>
      </c>
      <c r="C76" s="37">
        <v>0</v>
      </c>
      <c r="D76" s="37">
        <v>0</v>
      </c>
    </row>
    <row r="77" spans="1:4" ht="15">
      <c r="A77" s="35"/>
      <c r="B77" s="35" t="s">
        <v>111</v>
      </c>
      <c r="C77" s="36">
        <f>+C78+C79+C80+C81</f>
        <v>-86</v>
      </c>
      <c r="D77" s="36">
        <f>+D78+D79+D80+D81</f>
        <v>-29</v>
      </c>
    </row>
    <row r="78" spans="1:4" ht="15">
      <c r="A78" s="35" t="s">
        <v>112</v>
      </c>
      <c r="B78" s="35" t="s">
        <v>188</v>
      </c>
      <c r="C78" s="37">
        <v>0</v>
      </c>
      <c r="D78" s="37">
        <v>0</v>
      </c>
    </row>
    <row r="79" spans="1:4" ht="15">
      <c r="A79" s="35" t="s">
        <v>113</v>
      </c>
      <c r="B79" s="35" t="s">
        <v>189</v>
      </c>
      <c r="C79" s="37">
        <v>0</v>
      </c>
      <c r="D79" s="37">
        <v>0</v>
      </c>
    </row>
    <row r="80" spans="1:4" ht="15">
      <c r="A80" s="35" t="s">
        <v>114</v>
      </c>
      <c r="B80" s="35" t="s">
        <v>190</v>
      </c>
      <c r="C80" s="37">
        <v>0</v>
      </c>
      <c r="D80" s="37">
        <v>0</v>
      </c>
    </row>
    <row r="81" spans="1:4" ht="24">
      <c r="A81" s="35" t="s">
        <v>115</v>
      </c>
      <c r="B81" s="35" t="s">
        <v>195</v>
      </c>
      <c r="C81" s="37">
        <v>-86</v>
      </c>
      <c r="D81" s="37">
        <v>-29</v>
      </c>
    </row>
    <row r="82" spans="1:4" ht="24">
      <c r="A82" s="35" t="s">
        <v>117</v>
      </c>
      <c r="B82" s="35" t="s">
        <v>118</v>
      </c>
      <c r="C82" s="37">
        <v>0</v>
      </c>
      <c r="D82" s="37">
        <v>0</v>
      </c>
    </row>
    <row r="83" spans="1:4" ht="15">
      <c r="A83" s="35"/>
      <c r="B83" s="35" t="s">
        <v>119</v>
      </c>
      <c r="C83" s="36">
        <f>+C84+C85</f>
        <v>292</v>
      </c>
      <c r="D83" s="36">
        <f>+D84+D85</f>
        <v>323</v>
      </c>
    </row>
    <row r="84" spans="1:4" ht="15">
      <c r="A84" s="35" t="s">
        <v>120</v>
      </c>
      <c r="B84" s="35" t="s">
        <v>196</v>
      </c>
      <c r="C84" s="37">
        <v>0</v>
      </c>
      <c r="D84" s="37">
        <v>0</v>
      </c>
    </row>
    <row r="85" spans="1:4" ht="15">
      <c r="A85" s="35" t="s">
        <v>122</v>
      </c>
      <c r="B85" s="35" t="s">
        <v>197</v>
      </c>
      <c r="C85" s="37">
        <v>292</v>
      </c>
      <c r="D85" s="37">
        <v>323</v>
      </c>
    </row>
    <row r="86" spans="1:4" ht="15">
      <c r="A86" s="35" t="s">
        <v>124</v>
      </c>
      <c r="B86" s="35" t="s">
        <v>125</v>
      </c>
      <c r="C86" s="37">
        <v>0</v>
      </c>
      <c r="D86" s="37">
        <v>114</v>
      </c>
    </row>
    <row r="87" spans="1:4" ht="15">
      <c r="A87" s="35" t="s">
        <v>198</v>
      </c>
      <c r="B87" s="35" t="s">
        <v>127</v>
      </c>
      <c r="C87" s="37">
        <v>0</v>
      </c>
      <c r="D87" s="37">
        <v>0</v>
      </c>
    </row>
    <row r="88" spans="1:4" ht="15">
      <c r="A88" s="38"/>
      <c r="B88" s="39" t="s">
        <v>128</v>
      </c>
      <c r="C88" s="34">
        <f>+C43+C56+C71</f>
        <v>8626</v>
      </c>
      <c r="D88" s="34">
        <f>+D43+D56+D71</f>
        <v>10881</v>
      </c>
    </row>
    <row r="89" spans="1:4" ht="15">
      <c r="A89" s="46"/>
      <c r="B89" s="46"/>
      <c r="C89" s="47"/>
      <c r="D89" s="47"/>
    </row>
    <row r="90" ht="15">
      <c r="A90" s="48"/>
    </row>
  </sheetData>
  <sheetProtection/>
  <mergeCells count="4">
    <mergeCell ref="A1:D1"/>
    <mergeCell ref="A2:D2"/>
    <mergeCell ref="A3:D3"/>
    <mergeCell ref="A4:D4"/>
  </mergeCells>
  <hyperlinks>
    <hyperlink ref="A10" location="'MADRID CULTURA Y TURISMO'!A1" display="206, (2806), (2906)"/>
    <hyperlink ref="A1:D1" location="'MADRID CULTURA Y TURISMO'!A1" display=" CUADRO D1: Cuestionario de información contable normalizada para sociedades, fundaciones, consorcios y demás entidades públicas sujetas, según su normativa específica, al Plan General de Contabilidad de la empresa española o a alguna de sus adaptaciones "/>
  </hyperlink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2018-08-07T07:14:03Z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