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Índice" sheetId="1" r:id="rId1"/>
    <sheet name="AMTA" sheetId="2" r:id="rId2"/>
    <sheet name="AG. ADM.DIGITAL" sheetId="3" r:id="rId3"/>
    <sheet name="OBRAS MADRID" sheetId="4" r:id="rId4"/>
    <sheet name="Hosp. FUENLABRADA" sheetId="5" r:id="rId5"/>
    <sheet name="INVICAM" sheetId="6" r:id="rId6"/>
    <sheet name="MADRID ACTIVA" sheetId="7" r:id="rId7"/>
    <sheet name="NUEVO ARPEGIO" sheetId="8" r:id="rId8"/>
    <sheet name="RTVM" sheetId="9" r:id="rId9"/>
    <sheet name="MADRID CULTURA Y TURISMO" sheetId="10" r:id="rId10"/>
    <sheet name="UCR" sheetId="11" r:id="rId11"/>
    <sheet name="IECSUASV" sheetId="12" r:id="rId12"/>
    <sheet name="ALCALINGUA" sheetId="13" r:id="rId13"/>
    <sheet name="CANAL Comunic." sheetId="14" r:id="rId14"/>
    <sheet name="CYII" sheetId="15" r:id="rId15"/>
    <sheet name="CYII Gestión" sheetId="16" r:id="rId16"/>
    <sheet name="CANAL Energ. Comercial." sheetId="17" r:id="rId17"/>
    <sheet name="CANAL Energ. Distrib." sheetId="18" r:id="rId18"/>
    <sheet name="CANAL Energ. Gener." sheetId="19" r:id="rId19"/>
    <sheet name="CANAL Energía" sheetId="20" r:id="rId20"/>
    <sheet name="CANAL Extensia" sheetId="21" r:id="rId21"/>
    <sheet name="CANAL Gas Distrib." sheetId="22" r:id="rId22"/>
    <sheet name="CANAL Gest. Lanzarote" sheetId="23" r:id="rId23"/>
    <sheet name="CTC" sheetId="24" r:id="rId24"/>
    <sheet name="CRUSA" sheetId="25" r:id="rId25"/>
    <sheet name="GEDESMA" sheetId="26" r:id="rId26"/>
    <sheet name="HIDRÁULICA" sheetId="27" r:id="rId27"/>
    <sheet name="HISPANAGUA" sheetId="28" r:id="rId28"/>
    <sheet name="METRO" sheetId="29" r:id="rId29"/>
    <sheet name="PARTICIPACIONES CRM" sheetId="30" r:id="rId30"/>
    <sheet name="OCU" sheetId="31" r:id="rId31"/>
  </sheets>
  <externalReferences>
    <externalReference r:id="rId34"/>
    <externalReference r:id="rId35"/>
    <externalReference r:id="rId36"/>
    <externalReference r:id="rId37"/>
  </externalReferences>
  <definedNames>
    <definedName name="areaD10">#REF!</definedName>
    <definedName name="areaD11">#REF!</definedName>
    <definedName name="areaD2_1">'OCU'!$C$3:$D$58</definedName>
    <definedName name="areaD2_2">'OCU'!$C$59:$D$61</definedName>
    <definedName name="areaD3_1">#REF!</definedName>
    <definedName name="areaD3_2">#REF!</definedName>
    <definedName name="areaD3_3">#REF!</definedName>
    <definedName name="areaD3_4">#REF!</definedName>
    <definedName name="areaD4">#REF!</definedName>
    <definedName name="areaD4a">#REF!</definedName>
    <definedName name="areaD4b">#REF!</definedName>
    <definedName name="areaD5">#REF!</definedName>
    <definedName name="areaD50">#REF!</definedName>
    <definedName name="areaD6">#REF!</definedName>
    <definedName name="areaD7">#REF!</definedName>
    <definedName name="areaD70">#REF!</definedName>
    <definedName name="areaD8">#REF!</definedName>
    <definedName name="areaD80">#REF!</definedName>
    <definedName name="areaD9">#REF!</definedName>
    <definedName name="areaD9b">#REF!</definedName>
  </definedNames>
  <calcPr fullCalcOnLoad="1"/>
</workbook>
</file>

<file path=xl/sharedStrings.xml><?xml version="1.0" encoding="utf-8"?>
<sst xmlns="http://schemas.openxmlformats.org/spreadsheetml/2006/main" count="3522" uniqueCount="173">
  <si>
    <t>EMPRESAS Y ENTES PÚBLICOS DE LA COMUNIDAD DE MADRID</t>
  </si>
  <si>
    <t/>
  </si>
  <si>
    <t>(miles de euros)</t>
  </si>
  <si>
    <t>T</t>
  </si>
  <si>
    <t>T-1</t>
  </si>
  <si>
    <t>CUENTA DE PÉRDIDAS Y GANANCIAS</t>
  </si>
  <si>
    <t xml:space="preserve"> CUADRO D2: Cuestionario de información contable normalizada para sociedades, fundaciones, consorcios y demás entidades públicas sujetas, según su normativa específica, al Plan General de Contabilidad de la empresa española o a alguna de sus adaptaciones sectoriales  CUENTA DE PÉRDIDAS Y GANANCIAS Y ESTADO DE INGRESOS Y GASTOS RECONOCIDOS  Unidad: todo el cuestionario debe completarse en miles de euros sin decimales</t>
  </si>
  <si>
    <t>A) OPERACIONES CONTINUADAS</t>
  </si>
  <si>
    <t>700, 701, 702, 703, 704, 705, (706), (708), (709)</t>
  </si>
  <si>
    <t>1. Importe neto de la cifra de negocios.</t>
  </si>
  <si>
    <t>71, 7930, (6930)</t>
  </si>
  <si>
    <t>2. Variación de existencias de productos terminados y en curso de fabricación.</t>
  </si>
  <si>
    <t>73</t>
  </si>
  <si>
    <t>3. Trabajos realizados por la empresa para su activo.</t>
  </si>
  <si>
    <t xml:space="preserve"> </t>
  </si>
  <si>
    <t>4. Aprovisionamientos.</t>
  </si>
  <si>
    <t>(600),  6060, 6080, 6090, 610</t>
  </si>
  <si>
    <t xml:space="preserve">         a) Consumo de mercaderías.</t>
  </si>
  <si>
    <t>(601), (602), 6061, 6062, 6081, 6082, 6091, 6092, 611, 612</t>
  </si>
  <si>
    <t xml:space="preserve">         b) Consumo de materias primas y otras materias consumibles.</t>
  </si>
  <si>
    <t>(607)</t>
  </si>
  <si>
    <t xml:space="preserve">         c) Trabajos realizados por otras empresas.</t>
  </si>
  <si>
    <t>(6931), (6932), (6933), 7931, 7932, 7933</t>
  </si>
  <si>
    <t xml:space="preserve">         d) Deterioro de mercaderías, materias primas y otros aprovisionamientos.</t>
  </si>
  <si>
    <t>5. Otros ingresos de explotación.</t>
  </si>
  <si>
    <t>75</t>
  </si>
  <si>
    <t xml:space="preserve">         a) Ingresos accesorios y otros de gestión corriente.</t>
  </si>
  <si>
    <t>740, 747</t>
  </si>
  <si>
    <t xml:space="preserve">         b) Subvenciones de explotación incorporadas al resultado del ejercicio.</t>
  </si>
  <si>
    <t>6. Gastos de personal.</t>
  </si>
  <si>
    <t>(640) (641) (6450)</t>
  </si>
  <si>
    <t xml:space="preserve">         a) Sueldos, salarios y asimilados.</t>
  </si>
  <si>
    <t>(642), (643), (649)</t>
  </si>
  <si>
    <t xml:space="preserve">         b) Cargas sociales.</t>
  </si>
  <si>
    <t>(644), (6457), 7950, 7957</t>
  </si>
  <si>
    <t xml:space="preserve">         c) Provisiones.</t>
  </si>
  <si>
    <t>7. Otros gastos de explotación.</t>
  </si>
  <si>
    <t xml:space="preserve"> (625) (620), (621), (622), (623), (624), (626), (627), (628), (629)</t>
  </si>
  <si>
    <t xml:space="preserve">         a) Servicios exteriores.</t>
  </si>
  <si>
    <t>(631), (634), 636, 639</t>
  </si>
  <si>
    <t xml:space="preserve">         b) Tributos.</t>
  </si>
  <si>
    <t>(650), (694), (695), 794, 7954</t>
  </si>
  <si>
    <t xml:space="preserve">         c) Pérdidas, deterioro y variación de provisiones por operaciones comerciales.</t>
  </si>
  <si>
    <t>(651), (659)</t>
  </si>
  <si>
    <t xml:space="preserve">         d) Otros gastos de gestión corriente.</t>
  </si>
  <si>
    <t>8. Amortización de inmovilizado.</t>
  </si>
  <si>
    <t>(680)</t>
  </si>
  <si>
    <t xml:space="preserve">         a) Amortización del inmovilizado intangible</t>
  </si>
  <si>
    <t>(681)</t>
  </si>
  <si>
    <t xml:space="preserve">         b) Amortización del inmovilizado material</t>
  </si>
  <si>
    <t>(682)</t>
  </si>
  <si>
    <t xml:space="preserve">         c) Amortización de las inversiones inmobiliarias</t>
  </si>
  <si>
    <t>9. Imputación de subvenciones de inmovilizado no financiero y otras.</t>
  </si>
  <si>
    <t>7951, 7952, 7955, 7956</t>
  </si>
  <si>
    <t>10. Excesos de provisiones.</t>
  </si>
  <si>
    <t>11. Deterioro y resultado por enajenaciones del inmovilizado.</t>
  </si>
  <si>
    <t xml:space="preserve">         a) Deterioros y pérdidas.</t>
  </si>
  <si>
    <t>(690), 790</t>
  </si>
  <si>
    <t xml:space="preserve">         Del inmovilizado intangible</t>
  </si>
  <si>
    <t>(691), 791</t>
  </si>
  <si>
    <t xml:space="preserve">         Del inmovilizado material</t>
  </si>
  <si>
    <t>(692), 792</t>
  </si>
  <si>
    <t xml:space="preserve">         De las inversiones inmobiliarias</t>
  </si>
  <si>
    <t xml:space="preserve">         b) Resultados por enajenaciones y otras..</t>
  </si>
  <si>
    <t>(670), 770</t>
  </si>
  <si>
    <t>(671), 771</t>
  </si>
  <si>
    <t>(672), 772</t>
  </si>
  <si>
    <t>774;(NECA 7Âª 6)</t>
  </si>
  <si>
    <t>12. Diferencia negativa de combinaciones de negocio</t>
  </si>
  <si>
    <t>13. Otros resultados</t>
  </si>
  <si>
    <t>(678)</t>
  </si>
  <si>
    <t xml:space="preserve">         Gastos excepcionales</t>
  </si>
  <si>
    <t>778</t>
  </si>
  <si>
    <t xml:space="preserve">         Ingresos excepcionales</t>
  </si>
  <si>
    <t>A.1) RESULTADO DE EXPLOTACIÓN (1+2+3+4+5+6+7+8+9+10+11+12+13)</t>
  </si>
  <si>
    <t>14. Ingresos financieros.</t>
  </si>
  <si>
    <t>760</t>
  </si>
  <si>
    <t xml:space="preserve">         a) De participaciones en instrumentos de patrimonio.</t>
  </si>
  <si>
    <t>761, 762, 767, 769</t>
  </si>
  <si>
    <t xml:space="preserve">         b) De valores negociables y otros instrumentos financieros.</t>
  </si>
  <si>
    <t>15. Gastos financieros.</t>
  </si>
  <si>
    <t>(6610), (6611), (6615), (6616), (6620), (6621), (6640), (6641), (6650), (6651), (6654), (6655)</t>
  </si>
  <si>
    <t xml:space="preserve">         a) Por deudas con empresas del grupo y asociadas.</t>
  </si>
  <si>
    <t>(6612), (6613), (6617), (6618), (6622), (6623), (6624), (6642), (6643), (6652), (6653), (6656), (6657), (669)</t>
  </si>
  <si>
    <t xml:space="preserve">         b) Por deudas con terceros.</t>
  </si>
  <si>
    <t>(660)</t>
  </si>
  <si>
    <t xml:space="preserve">         c) Por actualización de provisiones.</t>
  </si>
  <si>
    <t>(663), 763</t>
  </si>
  <si>
    <t>16. Variación de valor razonable en instrumentos financiero.</t>
  </si>
  <si>
    <t>(668), 768</t>
  </si>
  <si>
    <t>17. Diferencias de cambio.</t>
  </si>
  <si>
    <t>(666), (667), (673), (675), (696), (697), (698), (699)</t>
  </si>
  <si>
    <t>18. Deterioro y resultado por enajenaciones de instrumentos financieros.</t>
  </si>
  <si>
    <t>19. Otros ingresos y gastos de caracter financiero</t>
  </si>
  <si>
    <t>A.2) RESULTADO FINANCIERO (14+15+16+17+18+19).</t>
  </si>
  <si>
    <t>A.3) RESULTADO ANTES DE IMPUESTOS (A.1+A.2)</t>
  </si>
  <si>
    <t>(6300), 6301, (633), 638</t>
  </si>
  <si>
    <t>20. Impuestos sobre beneficios.</t>
  </si>
  <si>
    <t>A.4) RESULTADO DEL EJERCICIO PROCEDENTE DE OPERACIONES CONTINUADAS (A.3+20)</t>
  </si>
  <si>
    <t>B) OPERACIONES INTERRUMPIDAS</t>
  </si>
  <si>
    <t>21. Resultado del ejercicio precedente de operaciones interrumpidas neto de impuestos</t>
  </si>
  <si>
    <t>A.5) RESULTADO DEL EJERCICIO (A.4 + 21)</t>
  </si>
  <si>
    <t xml:space="preserve">(miles de euros) </t>
  </si>
  <si>
    <t>MADRID ACTIVA, S.A.</t>
  </si>
  <si>
    <t>NUEVO ARPEGIO, S.A.</t>
  </si>
  <si>
    <t>ALCALINGUA – UNIVERSIDAD DE ALCALÁ, S.R.L.</t>
  </si>
  <si>
    <t>CANAL DE COMUNICACIONES UNIDAS, S.A.</t>
  </si>
  <si>
    <t>CANAL DE ISABEL II</t>
  </si>
  <si>
    <t>CANAL DE ISABEL II GESTIÓN S.A.</t>
  </si>
  <si>
    <t>CANAL ENERGÍA DISTRIBUCIÓN, S.L.</t>
  </si>
  <si>
    <t>CANAL ENERGÍA GENERACIÓN, S.L.</t>
  </si>
  <si>
    <t>CANAL ENERGÍA, S.L.</t>
  </si>
  <si>
    <t>CANAL EXTENSIA, S.A.</t>
  </si>
  <si>
    <t>CANAL GAS DISTRIBUCIÓN, S.L.</t>
  </si>
  <si>
    <t>CANAL GESTIÓN LANZAROTE, S.A.U.</t>
  </si>
  <si>
    <t>CENTRO DE TRANSPORTES DE COSLADA, S.A.</t>
  </si>
  <si>
    <t>HIDRÁULICA SANTILLANA, S.A.</t>
  </si>
  <si>
    <t>HISPANAGUA, S.A.</t>
  </si>
  <si>
    <t>METRO DE MADRID, S.A.</t>
  </si>
  <si>
    <t xml:space="preserve">CUADRO D2: Cuestionario de información contable normalizada para sociedades, fundaciones, consorcios y demás entidades públicas sujetas, según su normativa específica, al Plan General de Contabilidad de la empresa española o a alguna de sus adaptaciones sectoriales CUENTA DE PÉRDIDAS Y GANANCIAS Y ESTADO DE INGRESOS Y GASTOS RECONOCIDOS Unidad: todo el cuestionario debe completarse en miles de euros sin decimales </t>
  </si>
  <si>
    <t>CUENTA DE PERDIDAS Y GANANCIAS</t>
  </si>
  <si>
    <t>a) Consumo de mercaderías.</t>
  </si>
  <si>
    <t>b) Consumo de materias primas y otras materias consumibles.</t>
  </si>
  <si>
    <t>c) Trabajos realizados por otras empresas.</t>
  </si>
  <si>
    <t>d) Deterioro de mercaderías, materias primas y otros aprovisionamientos.</t>
  </si>
  <si>
    <t>a) Ingresos accesorios y otros de gestión corriente.</t>
  </si>
  <si>
    <t>b) Subvenciones de explotación incorporadas al resultado del ejercicio.</t>
  </si>
  <si>
    <t>a) Sueldos, salarios y asimilados.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</si>
  <si>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</si>
  <si>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</si>
  <si>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</si>
  <si>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</si>
  <si>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</si>
  <si>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</si>
  <si>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Amortización del inmovilizado intangible</t>
  </si>
  <si>
    <t>b) Amortización del inmovilizado material</t>
  </si>
  <si>
    <t>c) Amortización de las inversiones inmobiliarias</t>
  </si>
  <si>
    <t>a) Deterioros y pérdidas.</t>
  </si>
  <si>
    <t>Del inmovilizado intangible</t>
  </si>
  <si>
    <t>Del inmovilizado material</t>
  </si>
  <si>
    <t>De las inversiones inmobiliarias</t>
  </si>
  <si>
    <t>b) Resultados por enajenaciones y otras..</t>
  </si>
  <si>
    <t>774;(NECA 7ª 6)</t>
  </si>
  <si>
    <t>Gastos excepcionales</t>
  </si>
  <si>
    <t>Ingresos excepcionales</t>
  </si>
  <si>
    <t>a) De participaciones en instrumentos de patrimonio.</t>
  </si>
  <si>
    <t>b) De valores negociables y otros instrumentos financieros.</t>
  </si>
  <si>
    <t>a) Por deudas con empresas del grupo y asociadas.</t>
  </si>
  <si>
    <t>b) Por deudas con terceros.</t>
  </si>
  <si>
    <t>c) Por actualización de provisiones.</t>
  </si>
  <si>
    <t xml:space="preserve"> Diciembre 2016</t>
  </si>
  <si>
    <t>4T   2016</t>
  </si>
  <si>
    <t>MADRID CULTURA Y TURISMO, S.A.</t>
  </si>
  <si>
    <t>PARTICIPACIONES CRM, S.A. en liquidación</t>
  </si>
  <si>
    <t xml:space="preserve">         b) Resultados por enajenaciones y otras.</t>
  </si>
  <si>
    <t>T (30/09/17)</t>
  </si>
  <si>
    <t>T-1 (31/12/16)</t>
  </si>
  <si>
    <t>3T   2017</t>
  </si>
  <si>
    <t xml:space="preserve"> Septiembre 2017</t>
  </si>
  <si>
    <t>3T</t>
  </si>
  <si>
    <t>AGENCIA MADRILEÑA PARA LA TUTELA DE ADULTOS (AMTA)</t>
  </si>
  <si>
    <t>AGENCIA PARA LA ADMINISTRACIÓN DIGITAL DE LA COMUNIDAD DE MADRID</t>
  </si>
  <si>
    <t>OBRAS DE MADRID, GESTIÓN DE OBRAS E INFRAESTRUCTURAS, S.A. (ARPROMA)</t>
  </si>
  <si>
    <t>EMPRESA PÚBLICA HOSPITAL UNIVERSITARIO DE FUENLABRADA</t>
  </si>
  <si>
    <t>INNOVACIÓN Y VIVIENDA DE LA COMUNIDAD DE MADRID, S.A. (INVICAM)</t>
  </si>
  <si>
    <t>RADIO TELEVISIÓN MADRID (RTVM)</t>
  </si>
  <si>
    <t>UNIDAD CENTRAL DE RADIODIAGNÓSTICO (UCR)</t>
  </si>
  <si>
    <t>AGRUPACIÓN DE INTERÉS ECONÓMICO CENTRO SUPERIOR DE INVESTIGACIÓN DEL AUTOMÓVIL Y DE LA SEGURIDAD VIAL</t>
  </si>
  <si>
    <t>CANAL DE ENERGÍA COMERCIALIZACIÓN</t>
  </si>
  <si>
    <t>CIUDAD RESIDENCIAL UNIVERSITARIA, S.A. (CRUSA)</t>
  </si>
  <si>
    <t>GESTIÓN Y DESARROLLO DEL MEDIO AMBIENTE DE MADRID, S.A. (GEDESMA)</t>
  </si>
  <si>
    <t>Trimestre III_2017</t>
  </si>
  <si>
    <t>OFICINA DE COOPERACIÓN UNIVERSITARIA,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</si>
</sst>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0,"/>
    <numFmt numFmtId="166" formatCode="#,###.00,;&quot;(&quot;#,###.00,&quot;)&quot;"/>
    <numFmt numFmtId="167" formatCode="_-* #,##0\ _€_-;\-* #,##0\ _€_-;_-* &quot;-&quot;??\ _€_-;_-@_-"/>
    <numFmt numFmtId="168" formatCode="[=0]0.00;###,##0.00"/>
    <numFmt numFmtId="169" formatCode="#,##0.00,;\-#,##0.00,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6"/>
      <color indexed="48"/>
      <name val="Verdana"/>
      <family val="2"/>
    </font>
    <font>
      <b/>
      <i/>
      <sz val="10"/>
      <color indexed="48"/>
      <name val="Verdana"/>
      <family val="2"/>
    </font>
    <font>
      <b/>
      <sz val="8"/>
      <color indexed="4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>
        <color indexed="63"/>
      </right>
      <top style="medium">
        <color rgb="FF99CCFF"/>
      </top>
      <bottom style="medium">
        <color rgb="FF99CCFF"/>
      </bottom>
    </border>
    <border>
      <left>
        <color indexed="63"/>
      </left>
      <right>
        <color indexed="63"/>
      </right>
      <top style="medium">
        <color rgb="FF99CCFF"/>
      </top>
      <bottom style="medium">
        <color rgb="FF99CCFF"/>
      </bottom>
    </border>
    <border>
      <left>
        <color indexed="63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>
        <color indexed="63"/>
      </right>
      <top>
        <color indexed="63"/>
      </top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6" fillId="34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4" fillId="35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1" xfId="0" applyNumberFormat="1" applyFont="1" applyFill="1" applyBorder="1" applyAlignment="1" applyProtection="1">
      <alignment horizontal="left" vertical="center" wrapText="1"/>
      <protection/>
    </xf>
    <xf numFmtId="0" fontId="2" fillId="35" borderId="12" xfId="0" applyNumberFormat="1" applyFont="1" applyFill="1" applyBorder="1" applyAlignment="1" applyProtection="1">
      <alignment horizontal="left" vertical="center" wrapText="1"/>
      <protection/>
    </xf>
    <xf numFmtId="0" fontId="2" fillId="35" borderId="13" xfId="0" applyNumberFormat="1" applyFont="1" applyFill="1" applyBorder="1" applyAlignment="1" applyProtection="1">
      <alignment horizontal="left" vertical="center" wrapText="1"/>
      <protection/>
    </xf>
    <xf numFmtId="0" fontId="4" fillId="36" borderId="14" xfId="0" applyNumberFormat="1" applyFont="1" applyFill="1" applyBorder="1" applyAlignment="1" applyProtection="1">
      <alignment horizontal="center" vertical="center" wrapText="1"/>
      <protection/>
    </xf>
    <xf numFmtId="0" fontId="3" fillId="37" borderId="14" xfId="0" applyNumberFormat="1" applyFont="1" applyFill="1" applyBorder="1" applyAlignment="1" applyProtection="1">
      <alignment vertical="center" wrapText="1"/>
      <protection/>
    </xf>
    <xf numFmtId="4" fontId="5" fillId="37" borderId="14" xfId="0" applyNumberFormat="1" applyFont="1" applyFill="1" applyBorder="1" applyAlignment="1" applyProtection="1">
      <alignment horizontal="right" vertical="center"/>
      <protection locked="0"/>
    </xf>
    <xf numFmtId="0" fontId="6" fillId="38" borderId="14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0" fontId="4" fillId="36" borderId="14" xfId="0" applyNumberFormat="1" applyFont="1" applyFill="1" applyBorder="1" applyAlignment="1" applyProtection="1">
      <alignment horizontal="left" vertical="center" wrapText="1"/>
      <protection/>
    </xf>
    <xf numFmtId="0" fontId="7" fillId="36" borderId="14" xfId="0" applyNumberFormat="1" applyFont="1" applyFill="1" applyBorder="1" applyAlignment="1" applyProtection="1">
      <alignment horizontal="left" vertical="center" wrapText="1"/>
      <protection/>
    </xf>
    <xf numFmtId="4" fontId="4" fillId="36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8" fillId="36" borderId="14" xfId="0" applyNumberFormat="1" applyFont="1" applyFill="1" applyBorder="1" applyAlignment="1" applyProtection="1">
      <alignment horizontal="center" vertical="center" wrapText="1"/>
      <protection/>
    </xf>
    <xf numFmtId="17" fontId="4" fillId="36" borderId="14" xfId="0" applyNumberFormat="1" applyFont="1" applyFill="1" applyBorder="1" applyAlignment="1" applyProtection="1">
      <alignment horizontal="center" vertical="center" wrapText="1"/>
      <protection/>
    </xf>
    <xf numFmtId="166" fontId="4" fillId="36" borderId="14" xfId="0" applyNumberFormat="1" applyFont="1" applyFill="1" applyBorder="1" applyAlignment="1" applyProtection="1">
      <alignment horizontal="right" vertical="center" wrapText="1"/>
      <protection/>
    </xf>
    <xf numFmtId="166" fontId="0" fillId="0" borderId="14" xfId="0" applyNumberFormat="1" applyFont="1" applyFill="1" applyBorder="1" applyAlignment="1" applyProtection="1">
      <alignment horizontal="right" vertical="center"/>
      <protection locked="0"/>
    </xf>
    <xf numFmtId="166" fontId="5" fillId="37" borderId="14" xfId="0" applyNumberFormat="1" applyFont="1" applyFill="1" applyBorder="1" applyAlignment="1" applyProtection="1">
      <alignment horizontal="right" vertical="center"/>
      <protection locked="0"/>
    </xf>
    <xf numFmtId="3" fontId="28" fillId="0" borderId="0" xfId="0" applyNumberFormat="1" applyFont="1" applyAlignment="1">
      <alignment/>
    </xf>
    <xf numFmtId="4" fontId="28" fillId="0" borderId="14" xfId="0" applyNumberFormat="1" applyFont="1" applyFill="1" applyBorder="1" applyAlignment="1" applyProtection="1">
      <alignment horizontal="right" vertical="center"/>
      <protection locked="0"/>
    </xf>
    <xf numFmtId="167" fontId="0" fillId="0" borderId="0" xfId="49" applyNumberFormat="1" applyFont="1" applyAlignment="1">
      <alignment/>
    </xf>
    <xf numFmtId="0" fontId="37" fillId="0" borderId="0" xfId="46" applyAlignment="1">
      <alignment/>
    </xf>
    <xf numFmtId="0" fontId="47" fillId="36" borderId="14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Continuous" wrapText="1"/>
    </xf>
    <xf numFmtId="49" fontId="47" fillId="36" borderId="15" xfId="0" applyNumberFormat="1" applyFont="1" applyFill="1" applyBorder="1" applyAlignment="1">
      <alignment horizontal="centerContinuous" wrapText="1"/>
    </xf>
    <xf numFmtId="168" fontId="3" fillId="36" borderId="15" xfId="0" applyNumberFormat="1" applyFont="1" applyFill="1" applyBorder="1" applyAlignment="1" applyProtection="1">
      <alignment horizontal="centerContinuous" wrapText="1"/>
      <protection locked="0"/>
    </xf>
    <xf numFmtId="49" fontId="6" fillId="38" borderId="15" xfId="0" applyNumberFormat="1" applyFont="1" applyFill="1" applyBorder="1" applyAlignment="1">
      <alignment wrapText="1"/>
    </xf>
    <xf numFmtId="168" fontId="6" fillId="0" borderId="15" xfId="0" applyNumberFormat="1" applyFont="1" applyBorder="1" applyAlignment="1" applyProtection="1">
      <alignment horizontal="right" wrapText="1"/>
      <protection locked="0"/>
    </xf>
    <xf numFmtId="168" fontId="6" fillId="39" borderId="15" xfId="0" applyNumberFormat="1" applyFont="1" applyFill="1" applyBorder="1" applyAlignment="1" applyProtection="1">
      <alignment horizontal="right" wrapText="1"/>
      <protection locked="0"/>
    </xf>
    <xf numFmtId="49" fontId="3" fillId="40" borderId="15" xfId="0" applyNumberFormat="1" applyFont="1" applyFill="1" applyBorder="1" applyAlignment="1">
      <alignment wrapText="1"/>
    </xf>
    <xf numFmtId="168" fontId="5" fillId="39" borderId="15" xfId="0" applyNumberFormat="1" applyFont="1" applyFill="1" applyBorder="1" applyAlignment="1" applyProtection="1">
      <alignment horizontal="right" wrapText="1"/>
      <protection locked="0"/>
    </xf>
    <xf numFmtId="17" fontId="4" fillId="36" borderId="14" xfId="0" applyNumberFormat="1" applyFont="1" applyFill="1" applyBorder="1" applyAlignment="1" applyProtection="1">
      <alignment horizontal="left" vertical="center" wrapText="1"/>
      <protection/>
    </xf>
    <xf numFmtId="169" fontId="4" fillId="36" borderId="14" xfId="0" applyNumberFormat="1" applyFont="1" applyFill="1" applyBorder="1" applyAlignment="1" applyProtection="1">
      <alignment horizontal="right" vertical="center" wrapText="1"/>
      <protection/>
    </xf>
    <xf numFmtId="169" fontId="0" fillId="0" borderId="14" xfId="0" applyNumberFormat="1" applyFont="1" applyFill="1" applyBorder="1" applyAlignment="1" applyProtection="1">
      <alignment horizontal="right" vertical="center"/>
      <protection locked="0"/>
    </xf>
    <xf numFmtId="169" fontId="5" fillId="37" borderId="14" xfId="0" applyNumberFormat="1" applyFont="1" applyFill="1" applyBorder="1" applyAlignment="1" applyProtection="1">
      <alignment horizontal="right" vertical="center"/>
      <protection locked="0"/>
    </xf>
    <xf numFmtId="14" fontId="4" fillId="35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6" fillId="0" borderId="0" xfId="0" applyNumberFormat="1" applyFont="1" applyAlignment="1">
      <alignment/>
    </xf>
    <xf numFmtId="17" fontId="47" fillId="36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42" fillId="0" borderId="0" xfId="0" applyNumberFormat="1" applyFont="1" applyAlignment="1">
      <alignment/>
    </xf>
    <xf numFmtId="0" fontId="7" fillId="36" borderId="14" xfId="0" applyNumberFormat="1" applyFont="1" applyFill="1" applyBorder="1" applyAlignment="1" applyProtection="1">
      <alignment horizontal="center" vertical="center" wrapText="1"/>
      <protection/>
    </xf>
    <xf numFmtId="0" fontId="9" fillId="36" borderId="14" xfId="0" applyNumberFormat="1" applyFont="1" applyFill="1" applyBorder="1" applyAlignment="1" applyProtection="1">
      <alignment horizontal="center" vertical="center" wrapText="1"/>
      <protection/>
    </xf>
    <xf numFmtId="14" fontId="4" fillId="36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4" fontId="4" fillId="36" borderId="14" xfId="0" applyNumberFormat="1" applyFont="1" applyFill="1" applyBorder="1" applyAlignment="1" applyProtection="1">
      <alignment horizontal="right" vertical="center" wrapText="1"/>
      <protection/>
    </xf>
    <xf numFmtId="0" fontId="47" fillId="36" borderId="16" xfId="0" applyNumberFormat="1" applyFont="1" applyFill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8" xfId="0" applyNumberFormat="1" applyFont="1" applyBorder="1" applyAlignment="1">
      <alignment vertical="center" wrapText="1"/>
    </xf>
    <xf numFmtId="0" fontId="47" fillId="37" borderId="19" xfId="0" applyNumberFormat="1" applyFont="1" applyFill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 wrapText="1"/>
    </xf>
    <xf numFmtId="0" fontId="47" fillId="37" borderId="14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7" fillId="0" borderId="0" xfId="0" applyNumberFormat="1" applyFont="1" applyAlignment="1">
      <alignment horizontal="right" vertical="center" wrapText="1"/>
    </xf>
    <xf numFmtId="0" fontId="2" fillId="36" borderId="16" xfId="0" applyNumberFormat="1" applyFont="1" applyFill="1" applyBorder="1" applyAlignment="1" applyProtection="1">
      <alignment horizontal="left" vertical="center" wrapText="1"/>
      <protection/>
    </xf>
    <xf numFmtId="0" fontId="2" fillId="36" borderId="17" xfId="0" applyNumberFormat="1" applyFont="1" applyFill="1" applyBorder="1" applyAlignment="1" applyProtection="1">
      <alignment horizontal="left" vertical="center" wrapText="1"/>
      <protection/>
    </xf>
    <xf numFmtId="0" fontId="2" fillId="36" borderId="18" xfId="0" applyNumberFormat="1" applyFont="1" applyFill="1" applyBorder="1" applyAlignment="1" applyProtection="1">
      <alignment horizontal="left" vertical="center" wrapText="1"/>
      <protection/>
    </xf>
    <xf numFmtId="0" fontId="3" fillId="37" borderId="16" xfId="0" applyNumberFormat="1" applyFont="1" applyFill="1" applyBorder="1" applyAlignment="1" applyProtection="1">
      <alignment vertical="center" wrapText="1"/>
      <protection/>
    </xf>
    <xf numFmtId="0" fontId="3" fillId="37" borderId="17" xfId="0" applyNumberFormat="1" applyFont="1" applyFill="1" applyBorder="1" applyAlignment="1" applyProtection="1">
      <alignment vertical="center" wrapText="1"/>
      <protection/>
    </xf>
    <xf numFmtId="0" fontId="3" fillId="37" borderId="18" xfId="0" applyNumberFormat="1" applyFont="1" applyFill="1" applyBorder="1" applyAlignment="1" applyProtection="1">
      <alignment vertical="center" wrapText="1"/>
      <protection/>
    </xf>
    <xf numFmtId="0" fontId="2" fillId="41" borderId="0" xfId="0" applyNumberFormat="1" applyFont="1" applyFill="1" applyBorder="1" applyAlignment="1" applyProtection="1">
      <alignment horizontal="right" vertical="center"/>
      <protection/>
    </xf>
    <xf numFmtId="0" fontId="2" fillId="41" borderId="2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ero_comprimido\Canal%20Comunicaciones%20Unidas%20SA%20BS%20y%20CR%203T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ro_comprimido\Canal%20Extensia%20SA%20BS%20y%20CR%203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chero_comprimido\Canal%20Gesti&#243;n%20Lanzarote%20BS%20y%20CR%203T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chero_comprimido\OCU%20SA%20BS%20y%20CR%203T2017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0">
        <row r="3">
          <cell r="C3">
            <v>43008</v>
          </cell>
          <cell r="D3">
            <v>42705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0">
        <row r="3">
          <cell r="C3">
            <v>42979</v>
          </cell>
          <cell r="D3">
            <v>42705</v>
          </cell>
        </row>
        <row r="32">
          <cell r="C32">
            <v>1453863.94</v>
          </cell>
          <cell r="D32">
            <v>4663395.02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0">
        <row r="3">
          <cell r="C3">
            <v>43008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1.7109375" style="1" bestFit="1" customWidth="1"/>
  </cols>
  <sheetData>
    <row r="1" ht="15">
      <c r="A1" s="7" t="s">
        <v>5</v>
      </c>
    </row>
    <row r="2" ht="15">
      <c r="A2" s="8" t="s">
        <v>0</v>
      </c>
    </row>
    <row r="3" ht="15.75" thickBot="1">
      <c r="A3" s="9" t="s">
        <v>171</v>
      </c>
    </row>
    <row r="4" ht="15">
      <c r="A4" s="27" t="s">
        <v>160</v>
      </c>
    </row>
    <row r="5" ht="15">
      <c r="A5" s="27" t="s">
        <v>161</v>
      </c>
    </row>
    <row r="6" ht="15">
      <c r="A6" s="27" t="s">
        <v>162</v>
      </c>
    </row>
    <row r="7" ht="15">
      <c r="A7" s="27" t="s">
        <v>163</v>
      </c>
    </row>
    <row r="8" ht="15">
      <c r="A8" s="27" t="s">
        <v>164</v>
      </c>
    </row>
    <row r="9" ht="15">
      <c r="A9" s="27" t="s">
        <v>103</v>
      </c>
    </row>
    <row r="10" ht="15">
      <c r="A10" s="27" t="s">
        <v>104</v>
      </c>
    </row>
    <row r="11" ht="15">
      <c r="A11" s="27" t="s">
        <v>165</v>
      </c>
    </row>
    <row r="12" ht="15">
      <c r="A12" s="27" t="s">
        <v>152</v>
      </c>
    </row>
    <row r="13" ht="15">
      <c r="A13" s="27" t="s">
        <v>166</v>
      </c>
    </row>
    <row r="14" ht="15">
      <c r="A14" s="27" t="s">
        <v>167</v>
      </c>
    </row>
    <row r="15" ht="15">
      <c r="A15" s="27" t="s">
        <v>105</v>
      </c>
    </row>
    <row r="16" ht="15">
      <c r="A16" s="27" t="s">
        <v>106</v>
      </c>
    </row>
    <row r="17" ht="15">
      <c r="A17" s="27" t="s">
        <v>107</v>
      </c>
    </row>
    <row r="18" ht="15">
      <c r="A18" s="27" t="s">
        <v>108</v>
      </c>
    </row>
    <row r="19" ht="15">
      <c r="A19" s="27" t="s">
        <v>168</v>
      </c>
    </row>
    <row r="20" ht="15">
      <c r="A20" s="27" t="s">
        <v>109</v>
      </c>
    </row>
    <row r="21" ht="15">
      <c r="A21" s="27" t="s">
        <v>110</v>
      </c>
    </row>
    <row r="22" ht="15">
      <c r="A22" s="27" t="s">
        <v>111</v>
      </c>
    </row>
    <row r="23" ht="15">
      <c r="A23" s="27" t="s">
        <v>112</v>
      </c>
    </row>
    <row r="24" ht="15">
      <c r="A24" s="27" t="s">
        <v>113</v>
      </c>
    </row>
    <row r="25" ht="15">
      <c r="A25" s="27" t="s">
        <v>114</v>
      </c>
    </row>
    <row r="26" ht="15">
      <c r="A26" s="27" t="s">
        <v>115</v>
      </c>
    </row>
    <row r="27" ht="15">
      <c r="A27" s="27" t="s">
        <v>169</v>
      </c>
    </row>
    <row r="28" ht="15">
      <c r="A28" s="27" t="s">
        <v>170</v>
      </c>
    </row>
    <row r="29" ht="15">
      <c r="A29" s="27" t="s">
        <v>116</v>
      </c>
    </row>
    <row r="30" ht="15">
      <c r="A30" s="27" t="s">
        <v>117</v>
      </c>
    </row>
    <row r="31" ht="15">
      <c r="A31" s="27" t="s">
        <v>118</v>
      </c>
    </row>
    <row r="32" ht="15">
      <c r="A32" s="27" t="s">
        <v>153</v>
      </c>
    </row>
    <row r="33" ht="15">
      <c r="A33" s="27" t="s">
        <v>172</v>
      </c>
    </row>
  </sheetData>
  <sheetProtection/>
  <hyperlinks>
    <hyperlink ref="A4" location="AMTA!A1" display="AGENCIA MADRILEÑA PARA LA TUTELA DE ADULTOS (AMTA)."/>
    <hyperlink ref="A5" location="'AG. ADM.DIGITAL'!A1" display="AGENCIA PARA LA ADMINISTRACIÓN DIGITAL DE LA COMUNIDAD DE MADRID."/>
    <hyperlink ref="A6" location="'OBRAS MADRID'!A1" display="OBRAS DE MADRID, GESTIÓN DE OBRAS E INFRAESTRUCTURAS, S.A. (ARPROMA)"/>
    <hyperlink ref="A7" location="'Hosp. FUENLABRADA'!A1" display="EMPRESA PÚBLICA HOSPITAL UNIVERSITARIO DE FUENLABRADA."/>
    <hyperlink ref="A8" location="INVICAM!A1" display="INNOVACIÓN Y VIVIENDA DE LA COMUNIDAD DE MADRID, S.A. (INVICAM)."/>
    <hyperlink ref="A9" location="'MADRID ACTIVA'!A1" display="MADRID ACTIVA, S.A."/>
    <hyperlink ref="A10" location="'NUEVO ARPEGIO'!A1" display="NUEVO ARPEGIO, S.A."/>
    <hyperlink ref="A11" location="RTVM!A1" display="RADIO TELEVISIÓN MADRID (RTVM)."/>
    <hyperlink ref="A12" location="TURMADRID!A1" display="TURMADRID, S.A."/>
    <hyperlink ref="A13" location="UCR!A1" display="UNIDAD CENTRAL DE RADIODIAGNÓSTICO (UCR)."/>
    <hyperlink ref="A14" location="IECSUASV!A1" display="AGRUPACIÓN DE INTERÉS ECONÓMICO CENTRO SUPERIOR DE INVESTIGACIÓN DEL AUTOMÓVIL Y DE LA SEGURIDAD VIAL."/>
    <hyperlink ref="A15" location="ALCALINGUA!A1" display="ALCALINGUA – UNIVERSIDAD DE ALCALÁ, S.R.L."/>
    <hyperlink ref="A16" location="'CANAL Comunic.'!A1" display="CANAL DE COMUNICACIONES UNIDAS, S.A."/>
    <hyperlink ref="A17" location="CYII!A1" display="CANAL DE ISABEL II"/>
    <hyperlink ref="A18" location="'CYII Gestión'!A1" display="CANAL DE ISABEL II GESTIÓN S.A."/>
    <hyperlink ref="A19" location="'CANAL Energ. Comercial.'!A1" display="CANAL DE ENERGÍA COMERCIALIZACIÓN."/>
    <hyperlink ref="A20" location="'CANAL Energ. Distrib.'!A1" display="CANAL ENERGÍA DISTRIBUCIÓN, S.L."/>
    <hyperlink ref="A21" location="'CANAL Energ. Gener.'!A1" display="CANAL ENERGÍA GENERACIÓN, S.L."/>
    <hyperlink ref="A22" location="'CANAL Energía'!A1" display="CANAL ENERGÍA, S.L."/>
    <hyperlink ref="A23" location="'CANAL Extensia'!A1" display="CANAL EXTENSIA, S.A."/>
    <hyperlink ref="A24" location="'CANAL Gas Distrib.'!A1" display="CANAL GAS DISTRIBUCIÓN, S.L."/>
    <hyperlink ref="A25" location="'CANAL Gest. Lanzarote'!A1" display="CANAL GESTIÓN LANZAROTE, S.A.U."/>
    <hyperlink ref="A26" location="CTC!A1" display="CENTRO DE TRANSPORTES DE COSLADA, S.A."/>
    <hyperlink ref="A27" location="CRUSA!A1" display="CIUDAD RESIDENCIAL UNIVERSITARIA, S.A. (CRUSA)."/>
    <hyperlink ref="A28" location="GEDESMA!A1" display="GESTIÓN Y DESARROLLO DEL MEDIO AMBIENTE DE MADRID, S.A. (GEDESMA)."/>
    <hyperlink ref="A29" location="HIDRÁULICA!A1" display="HIDRÁULICA SANTILLANA, S.A."/>
    <hyperlink ref="A30" location="HISPANAGUA!A1" display="HISPANAGUA, S.A."/>
    <hyperlink ref="A31" location="METRO!A1" display="METRO DE MADRID, S.A."/>
    <hyperlink ref="A32" location="'PARTICIPACIONES CRM'!A1" display="PARTICIPACIONES CRM, S.A. en liquidación"/>
    <hyperlink ref="A33" location="OCU!A1" display="OFICINA DE COOPERACIÓN UNIVERSITARIA, S.A."/>
  </hyperlink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zoomScalePageLayoutView="0" workbookViewId="0" topLeftCell="A1">
      <selection activeCell="A1" sqref="A1:D99"/>
    </sheetView>
  </sheetViews>
  <sheetFormatPr defaultColWidth="9.140625" defaultRowHeight="15"/>
  <cols>
    <col min="1" max="1" width="28.8515625" style="43" customWidth="1"/>
    <col min="2" max="2" width="86.57421875" style="43" customWidth="1"/>
    <col min="3" max="4" width="15.421875" style="43" customWidth="1"/>
    <col min="5" max="16384" width="9.140625" style="43" customWidth="1"/>
  </cols>
  <sheetData>
    <row r="1" spans="1:4" s="42" customFormat="1" ht="39.75" customHeight="1" thickBot="1">
      <c r="A1" s="56" t="s">
        <v>119</v>
      </c>
      <c r="B1" s="57"/>
      <c r="C1" s="57"/>
      <c r="D1" s="58"/>
    </row>
    <row r="2" spans="1:4" s="42" customFormat="1" ht="19.5" customHeight="1" thickBot="1">
      <c r="A2" s="59"/>
      <c r="B2" s="60"/>
      <c r="C2" s="60"/>
      <c r="D2" s="61"/>
    </row>
    <row r="3" spans="1:4" s="42" customFormat="1" ht="19.5" customHeight="1" thickBot="1">
      <c r="A3" s="62"/>
      <c r="B3" s="63"/>
      <c r="C3" s="63"/>
      <c r="D3" s="63"/>
    </row>
    <row r="4" spans="1:4" ht="19.5" customHeight="1" thickBot="1">
      <c r="A4" s="64" t="s">
        <v>2</v>
      </c>
      <c r="B4" s="64"/>
      <c r="C4" s="64"/>
      <c r="D4" s="64"/>
    </row>
    <row r="5" spans="1:4" ht="15.75" thickBot="1">
      <c r="A5" s="28" t="s">
        <v>1</v>
      </c>
      <c r="B5" s="28" t="s">
        <v>120</v>
      </c>
      <c r="C5" s="28" t="s">
        <v>3</v>
      </c>
      <c r="D5" s="28" t="s">
        <v>4</v>
      </c>
    </row>
    <row r="6" spans="1:4" ht="15">
      <c r="A6" s="29"/>
      <c r="B6" s="30" t="s">
        <v>7</v>
      </c>
      <c r="C6" s="31" t="s">
        <v>1</v>
      </c>
      <c r="D6" s="31" t="s">
        <v>1</v>
      </c>
    </row>
    <row r="7" spans="1:4" ht="24">
      <c r="A7" s="32" t="s">
        <v>8</v>
      </c>
      <c r="B7" s="32" t="s">
        <v>9</v>
      </c>
      <c r="C7" s="33">
        <v>0</v>
      </c>
      <c r="D7" s="33">
        <v>0</v>
      </c>
    </row>
    <row r="8" spans="1:4" ht="15">
      <c r="A8" s="32" t="s">
        <v>10</v>
      </c>
      <c r="B8" s="32" t="s">
        <v>11</v>
      </c>
      <c r="C8" s="33">
        <v>0</v>
      </c>
      <c r="D8" s="33">
        <v>0</v>
      </c>
    </row>
    <row r="9" spans="1:4" ht="15">
      <c r="A9" s="32" t="s">
        <v>12</v>
      </c>
      <c r="B9" s="32" t="s">
        <v>13</v>
      </c>
      <c r="C9" s="33">
        <v>0</v>
      </c>
      <c r="D9" s="33">
        <v>0</v>
      </c>
    </row>
    <row r="10" spans="1:4" ht="15">
      <c r="A10" s="32"/>
      <c r="B10" s="32" t="s">
        <v>15</v>
      </c>
      <c r="C10" s="34">
        <f>+C11+C12+C13+C14</f>
        <v>-2621</v>
      </c>
      <c r="D10" s="34">
        <f>+D11+D12+D13+D14</f>
        <v>-3117</v>
      </c>
    </row>
    <row r="11" spans="1:4" ht="15">
      <c r="A11" s="32" t="s">
        <v>16</v>
      </c>
      <c r="B11" s="32" t="s">
        <v>121</v>
      </c>
      <c r="C11" s="33">
        <v>0</v>
      </c>
      <c r="D11" s="33">
        <v>0</v>
      </c>
    </row>
    <row r="12" spans="1:4" ht="35.25">
      <c r="A12" s="32" t="s">
        <v>18</v>
      </c>
      <c r="B12" s="32" t="s">
        <v>122</v>
      </c>
      <c r="C12" s="33">
        <v>0</v>
      </c>
      <c r="D12" s="33">
        <v>0</v>
      </c>
    </row>
    <row r="13" spans="1:4" ht="15">
      <c r="A13" s="32" t="s">
        <v>20</v>
      </c>
      <c r="B13" s="32" t="s">
        <v>123</v>
      </c>
      <c r="C13" s="33">
        <v>-2621</v>
      </c>
      <c r="D13" s="33">
        <v>-3117</v>
      </c>
    </row>
    <row r="14" spans="1:4" ht="24">
      <c r="A14" s="32" t="s">
        <v>22</v>
      </c>
      <c r="B14" s="32" t="s">
        <v>124</v>
      </c>
      <c r="C14" s="33">
        <v>0</v>
      </c>
      <c r="D14" s="33">
        <v>0</v>
      </c>
    </row>
    <row r="15" spans="1:4" ht="15">
      <c r="A15" s="32"/>
      <c r="B15" s="32" t="s">
        <v>24</v>
      </c>
      <c r="C15" s="34">
        <f>+C16+C17</f>
        <v>5879</v>
      </c>
      <c r="D15" s="34">
        <f>+D16+D17</f>
        <v>6511</v>
      </c>
    </row>
    <row r="16" spans="1:4" ht="15">
      <c r="A16" s="32" t="s">
        <v>25</v>
      </c>
      <c r="B16" s="32" t="s">
        <v>125</v>
      </c>
      <c r="C16" s="33">
        <v>5879</v>
      </c>
      <c r="D16" s="33">
        <v>6511</v>
      </c>
    </row>
    <row r="17" spans="1:4" ht="15">
      <c r="A17" s="32" t="s">
        <v>27</v>
      </c>
      <c r="B17" s="32" t="s">
        <v>126</v>
      </c>
      <c r="C17" s="33">
        <v>0</v>
      </c>
      <c r="D17" s="33">
        <v>0</v>
      </c>
    </row>
    <row r="18" spans="1:4" ht="15">
      <c r="A18" s="32"/>
      <c r="B18" s="32" t="s">
        <v>29</v>
      </c>
      <c r="C18" s="34">
        <f>+C19+C20+C21</f>
        <v>-21</v>
      </c>
      <c r="D18" s="34">
        <f>+D19+D20+D21</f>
        <v>0</v>
      </c>
    </row>
    <row r="19" spans="1:4" ht="15">
      <c r="A19" s="32" t="s">
        <v>30</v>
      </c>
      <c r="B19" s="32" t="s">
        <v>127</v>
      </c>
      <c r="C19" s="33">
        <v>-17</v>
      </c>
      <c r="D19" s="33">
        <v>0</v>
      </c>
    </row>
    <row r="20" spans="1:4" ht="15">
      <c r="A20" s="32" t="s">
        <v>32</v>
      </c>
      <c r="B20" s="32" t="s">
        <v>128</v>
      </c>
      <c r="C20" s="33">
        <v>-4</v>
      </c>
      <c r="D20" s="33">
        <v>0</v>
      </c>
    </row>
    <row r="21" spans="1:4" ht="15">
      <c r="A21" s="32" t="s">
        <v>34</v>
      </c>
      <c r="B21" s="32" t="s">
        <v>129</v>
      </c>
      <c r="C21" s="33">
        <v>0</v>
      </c>
      <c r="D21" s="33">
        <v>0</v>
      </c>
    </row>
    <row r="22" spans="1:4" ht="15">
      <c r="A22" s="32"/>
      <c r="B22" s="32" t="s">
        <v>36</v>
      </c>
      <c r="C22" s="34">
        <f>+C23+C24+C25+C26</f>
        <v>-3237</v>
      </c>
      <c r="D22" s="34">
        <f>+D23+D24+D25+D26</f>
        <v>-3455</v>
      </c>
    </row>
    <row r="23" spans="1:4" ht="35.25">
      <c r="A23" s="32" t="s">
        <v>37</v>
      </c>
      <c r="B23" s="32" t="s">
        <v>130</v>
      </c>
      <c r="C23" s="33">
        <v>-1886</v>
      </c>
      <c r="D23" s="33">
        <v>-2156</v>
      </c>
    </row>
    <row r="24" spans="1:4" ht="15">
      <c r="A24" s="32" t="s">
        <v>39</v>
      </c>
      <c r="B24" s="32" t="s">
        <v>131</v>
      </c>
      <c r="C24" s="33">
        <v>-63</v>
      </c>
      <c r="D24" s="33">
        <v>-926</v>
      </c>
    </row>
    <row r="25" spans="1:4" ht="15">
      <c r="A25" s="32" t="s">
        <v>41</v>
      </c>
      <c r="B25" s="32" t="s">
        <v>132</v>
      </c>
      <c r="C25" s="33">
        <v>-1288</v>
      </c>
      <c r="D25" s="33">
        <v>-373</v>
      </c>
    </row>
    <row r="26" spans="1:4" ht="15">
      <c r="A26" s="32" t="s">
        <v>43</v>
      </c>
      <c r="B26" s="32" t="s">
        <v>133</v>
      </c>
      <c r="C26" s="33">
        <v>0</v>
      </c>
      <c r="D26" s="33">
        <v>0</v>
      </c>
    </row>
    <row r="27" spans="1:4" ht="15">
      <c r="A27" s="32"/>
      <c r="B27" s="32" t="s">
        <v>45</v>
      </c>
      <c r="C27" s="34">
        <f>+C28+C29+C30</f>
        <v>0</v>
      </c>
      <c r="D27" s="34">
        <f>+D28+D29+D30</f>
        <v>0</v>
      </c>
    </row>
    <row r="28" spans="1:4" ht="15">
      <c r="A28" s="32" t="s">
        <v>46</v>
      </c>
      <c r="B28" s="32" t="s">
        <v>134</v>
      </c>
      <c r="C28" s="33">
        <v>0</v>
      </c>
      <c r="D28" s="33">
        <v>0</v>
      </c>
    </row>
    <row r="29" spans="1:4" ht="15">
      <c r="A29" s="32" t="s">
        <v>48</v>
      </c>
      <c r="B29" s="32" t="s">
        <v>135</v>
      </c>
      <c r="C29" s="33">
        <v>0</v>
      </c>
      <c r="D29" s="33">
        <v>0</v>
      </c>
    </row>
    <row r="30" spans="1:4" ht="15">
      <c r="A30" s="32" t="s">
        <v>50</v>
      </c>
      <c r="B30" s="32" t="s">
        <v>136</v>
      </c>
      <c r="C30" s="33">
        <v>0</v>
      </c>
      <c r="D30" s="33">
        <v>0</v>
      </c>
    </row>
    <row r="31" spans="1:4" ht="15">
      <c r="A31" s="32"/>
      <c r="B31" s="32" t="s">
        <v>52</v>
      </c>
      <c r="C31" s="33">
        <v>0</v>
      </c>
      <c r="D31" s="33">
        <v>0</v>
      </c>
    </row>
    <row r="32" spans="1:4" ht="15">
      <c r="A32" s="32" t="s">
        <v>53</v>
      </c>
      <c r="B32" s="32" t="s">
        <v>54</v>
      </c>
      <c r="C32" s="33">
        <v>0</v>
      </c>
      <c r="D32" s="33">
        <v>0</v>
      </c>
    </row>
    <row r="33" spans="1:4" ht="15">
      <c r="A33" s="32"/>
      <c r="B33" s="32" t="s">
        <v>55</v>
      </c>
      <c r="C33" s="34">
        <f>+C34+C38</f>
        <v>0</v>
      </c>
      <c r="D33" s="34">
        <f>+D34+D38</f>
        <v>0</v>
      </c>
    </row>
    <row r="34" spans="1:4" ht="15">
      <c r="A34" s="32"/>
      <c r="B34" s="32" t="s">
        <v>137</v>
      </c>
      <c r="C34" s="34">
        <f>+C35+C36+C37</f>
        <v>0</v>
      </c>
      <c r="D34" s="34">
        <f>+D35+D36+D37</f>
        <v>0</v>
      </c>
    </row>
    <row r="35" spans="1:4" ht="15">
      <c r="A35" s="32" t="s">
        <v>57</v>
      </c>
      <c r="B35" s="32" t="s">
        <v>138</v>
      </c>
      <c r="C35" s="33">
        <v>0</v>
      </c>
      <c r="D35" s="33">
        <v>0</v>
      </c>
    </row>
    <row r="36" spans="1:4" ht="15">
      <c r="A36" s="32" t="s">
        <v>59</v>
      </c>
      <c r="B36" s="32" t="s">
        <v>139</v>
      </c>
      <c r="C36" s="33">
        <v>0</v>
      </c>
      <c r="D36" s="33">
        <v>0</v>
      </c>
    </row>
    <row r="37" spans="1:4" ht="15">
      <c r="A37" s="32" t="s">
        <v>61</v>
      </c>
      <c r="B37" s="32" t="s">
        <v>140</v>
      </c>
      <c r="C37" s="33">
        <v>0</v>
      </c>
      <c r="D37" s="33">
        <v>0</v>
      </c>
    </row>
    <row r="38" spans="1:4" ht="15">
      <c r="A38" s="32"/>
      <c r="B38" s="32" t="s">
        <v>141</v>
      </c>
      <c r="C38" s="34">
        <f>+C39+C40+C41</f>
        <v>0</v>
      </c>
      <c r="D38" s="34">
        <f>+D39+D40+D41</f>
        <v>0</v>
      </c>
    </row>
    <row r="39" spans="1:4" ht="15">
      <c r="A39" s="32" t="s">
        <v>64</v>
      </c>
      <c r="B39" s="32" t="s">
        <v>138</v>
      </c>
      <c r="C39" s="33">
        <v>0</v>
      </c>
      <c r="D39" s="33">
        <v>0</v>
      </c>
    </row>
    <row r="40" spans="1:4" ht="15">
      <c r="A40" s="32" t="s">
        <v>65</v>
      </c>
      <c r="B40" s="32" t="s">
        <v>139</v>
      </c>
      <c r="C40" s="33">
        <v>0</v>
      </c>
      <c r="D40" s="33">
        <v>0</v>
      </c>
    </row>
    <row r="41" spans="1:4" ht="15">
      <c r="A41" s="32" t="s">
        <v>66</v>
      </c>
      <c r="B41" s="32" t="s">
        <v>140</v>
      </c>
      <c r="C41" s="33">
        <v>0</v>
      </c>
      <c r="D41" s="33">
        <v>0</v>
      </c>
    </row>
    <row r="42" spans="1:4" ht="15">
      <c r="A42" s="32" t="s">
        <v>142</v>
      </c>
      <c r="B42" s="32" t="s">
        <v>68</v>
      </c>
      <c r="C42" s="33">
        <v>0</v>
      </c>
      <c r="D42" s="33">
        <v>0</v>
      </c>
    </row>
    <row r="43" spans="1:4" ht="15">
      <c r="A43" s="32" t="s">
        <v>142</v>
      </c>
      <c r="B43" s="32" t="s">
        <v>69</v>
      </c>
      <c r="C43" s="34">
        <f>+C44+C45</f>
        <v>0</v>
      </c>
      <c r="D43" s="34">
        <f>+D44+D45</f>
        <v>-8</v>
      </c>
    </row>
    <row r="44" spans="1:4" ht="15">
      <c r="A44" s="32" t="s">
        <v>70</v>
      </c>
      <c r="B44" s="32" t="s">
        <v>143</v>
      </c>
      <c r="C44" s="33">
        <v>0</v>
      </c>
      <c r="D44" s="33">
        <v>-8</v>
      </c>
    </row>
    <row r="45" spans="1:4" ht="15">
      <c r="A45" s="32" t="s">
        <v>72</v>
      </c>
      <c r="B45" s="32" t="s">
        <v>144</v>
      </c>
      <c r="C45" s="33">
        <v>0</v>
      </c>
      <c r="D45" s="33">
        <v>0</v>
      </c>
    </row>
    <row r="46" spans="1:4" ht="15">
      <c r="A46" s="35"/>
      <c r="B46" s="35" t="s">
        <v>74</v>
      </c>
      <c r="C46" s="36">
        <f>+C7+C8+C9+C10+C15+C18+C22+C27+C31+C32+C33+C42+C43</f>
        <v>0</v>
      </c>
      <c r="D46" s="36">
        <f>+D7+D8+D9+D10+D15+D18+D22+D27+D31+D32+D33+D42+D43</f>
        <v>-69</v>
      </c>
    </row>
    <row r="47" spans="1:4" ht="15">
      <c r="A47" s="32"/>
      <c r="B47" s="32" t="s">
        <v>75</v>
      </c>
      <c r="C47" s="34">
        <f>+C48+C49</f>
        <v>0</v>
      </c>
      <c r="D47" s="34">
        <f>+D48+D49</f>
        <v>0</v>
      </c>
    </row>
    <row r="48" spans="1:4" ht="15">
      <c r="A48" s="32" t="s">
        <v>76</v>
      </c>
      <c r="B48" s="32" t="s">
        <v>145</v>
      </c>
      <c r="C48" s="33">
        <v>0</v>
      </c>
      <c r="D48" s="33">
        <v>0</v>
      </c>
    </row>
    <row r="49" spans="1:4" ht="15">
      <c r="A49" s="32" t="s">
        <v>78</v>
      </c>
      <c r="B49" s="32" t="s">
        <v>146</v>
      </c>
      <c r="C49" s="33">
        <v>0</v>
      </c>
      <c r="D49" s="33">
        <v>0</v>
      </c>
    </row>
    <row r="50" spans="1:4" ht="15">
      <c r="A50" s="32"/>
      <c r="B50" s="32" t="s">
        <v>80</v>
      </c>
      <c r="C50" s="34">
        <f>+C51+C52+C53</f>
        <v>0</v>
      </c>
      <c r="D50" s="34">
        <f>+D51+D52+D53</f>
        <v>0</v>
      </c>
    </row>
    <row r="51" spans="1:4" ht="46.5">
      <c r="A51" s="32" t="s">
        <v>81</v>
      </c>
      <c r="B51" s="32" t="s">
        <v>147</v>
      </c>
      <c r="C51" s="33">
        <v>0</v>
      </c>
      <c r="D51" s="33">
        <v>0</v>
      </c>
    </row>
    <row r="52" spans="1:4" ht="57.75">
      <c r="A52" s="32" t="s">
        <v>83</v>
      </c>
      <c r="B52" s="32" t="s">
        <v>148</v>
      </c>
      <c r="C52" s="33">
        <v>0</v>
      </c>
      <c r="D52" s="33">
        <v>0</v>
      </c>
    </row>
    <row r="53" spans="1:4" ht="15">
      <c r="A53" s="32" t="s">
        <v>85</v>
      </c>
      <c r="B53" s="32" t="s">
        <v>149</v>
      </c>
      <c r="C53" s="33">
        <v>0</v>
      </c>
      <c r="D53" s="33">
        <v>0</v>
      </c>
    </row>
    <row r="54" spans="1:4" ht="15">
      <c r="A54" s="32" t="s">
        <v>87</v>
      </c>
      <c r="B54" s="32" t="s">
        <v>88</v>
      </c>
      <c r="C54" s="33">
        <v>0</v>
      </c>
      <c r="D54" s="33">
        <v>0</v>
      </c>
    </row>
    <row r="55" spans="1:4" ht="15">
      <c r="A55" s="32" t="s">
        <v>89</v>
      </c>
      <c r="B55" s="32" t="s">
        <v>90</v>
      </c>
      <c r="C55" s="33">
        <v>0</v>
      </c>
      <c r="D55" s="33">
        <v>0</v>
      </c>
    </row>
    <row r="56" spans="1:4" ht="24">
      <c r="A56" s="32" t="s">
        <v>91</v>
      </c>
      <c r="B56" s="32" t="s">
        <v>92</v>
      </c>
      <c r="C56" s="33">
        <v>0</v>
      </c>
      <c r="D56" s="33">
        <v>0</v>
      </c>
    </row>
    <row r="57" spans="1:4" ht="15">
      <c r="A57" s="32"/>
      <c r="B57" s="32" t="s">
        <v>93</v>
      </c>
      <c r="C57" s="33">
        <v>0</v>
      </c>
      <c r="D57" s="33">
        <v>0</v>
      </c>
    </row>
    <row r="58" spans="1:4" ht="15">
      <c r="A58" s="35"/>
      <c r="B58" s="35" t="s">
        <v>94</v>
      </c>
      <c r="C58" s="36">
        <f>+C47+C50+C54+C55+C56+C57</f>
        <v>0</v>
      </c>
      <c r="D58" s="36">
        <f>+D47+D50+D54+D55+D56+D57</f>
        <v>0</v>
      </c>
    </row>
    <row r="59" spans="1:4" ht="15">
      <c r="A59" s="35"/>
      <c r="B59" s="35" t="s">
        <v>95</v>
      </c>
      <c r="C59" s="36">
        <f>+C46+C58</f>
        <v>0</v>
      </c>
      <c r="D59" s="36">
        <f>+D46+D58</f>
        <v>-69</v>
      </c>
    </row>
    <row r="60" spans="1:4" ht="15">
      <c r="A60" s="32" t="s">
        <v>96</v>
      </c>
      <c r="B60" s="32" t="s">
        <v>97</v>
      </c>
      <c r="C60" s="33">
        <v>0</v>
      </c>
      <c r="D60" s="33">
        <v>0</v>
      </c>
    </row>
    <row r="61" spans="1:4" ht="24">
      <c r="A61" s="35"/>
      <c r="B61" s="35" t="s">
        <v>98</v>
      </c>
      <c r="C61" s="36">
        <f>+C59+C60</f>
        <v>0</v>
      </c>
      <c r="D61" s="36">
        <f>+D59+D60</f>
        <v>-69</v>
      </c>
    </row>
    <row r="62" spans="1:4" ht="15">
      <c r="A62" s="29"/>
      <c r="B62" s="30" t="s">
        <v>99</v>
      </c>
      <c r="C62" s="31" t="s">
        <v>1</v>
      </c>
      <c r="D62" s="31" t="s">
        <v>1</v>
      </c>
    </row>
    <row r="63" spans="1:4" ht="15">
      <c r="A63" s="32"/>
      <c r="B63" s="32" t="s">
        <v>100</v>
      </c>
      <c r="C63" s="33">
        <v>0</v>
      </c>
      <c r="D63" s="33">
        <v>0</v>
      </c>
    </row>
    <row r="64" spans="1:4" ht="15">
      <c r="A64" s="32"/>
      <c r="B64" s="32" t="s">
        <v>101</v>
      </c>
      <c r="C64" s="36">
        <f>+C61+C63</f>
        <v>0</v>
      </c>
      <c r="D64" s="36">
        <f>+D61+D63</f>
        <v>-69</v>
      </c>
    </row>
    <row r="65" spans="1:4" ht="15">
      <c r="A65" s="44"/>
      <c r="B65" s="44"/>
      <c r="C65" s="44"/>
      <c r="D65" s="44"/>
    </row>
    <row r="66" spans="1:4" ht="15">
      <c r="A66" s="45"/>
      <c r="B66" s="44"/>
      <c r="C66" s="44"/>
      <c r="D66" s="44"/>
    </row>
    <row r="67" spans="1:4" ht="15">
      <c r="A67" s="44"/>
      <c r="B67" s="44"/>
      <c r="C67" s="44"/>
      <c r="D67" s="44"/>
    </row>
    <row r="68" spans="1:4" ht="15">
      <c r="A68" s="44"/>
      <c r="B68" s="44"/>
      <c r="C68" s="44"/>
      <c r="D68" s="44"/>
    </row>
    <row r="69" spans="1:4" ht="15">
      <c r="A69" s="44"/>
      <c r="B69" s="44"/>
      <c r="C69" s="44"/>
      <c r="D69" s="44"/>
    </row>
    <row r="70" spans="1:4" ht="15">
      <c r="A70" s="44"/>
      <c r="B70" s="44"/>
      <c r="C70" s="44"/>
      <c r="D70" s="44"/>
    </row>
    <row r="71" spans="1:4" ht="15">
      <c r="A71" s="44"/>
      <c r="B71" s="44"/>
      <c r="C71" s="44"/>
      <c r="D71" s="44"/>
    </row>
    <row r="72" spans="1:4" ht="15">
      <c r="A72" s="44"/>
      <c r="B72" s="44"/>
      <c r="C72" s="44"/>
      <c r="D72" s="44"/>
    </row>
    <row r="73" spans="1:4" ht="15">
      <c r="A73" s="44"/>
      <c r="B73" s="44"/>
      <c r="C73" s="44"/>
      <c r="D73" s="44"/>
    </row>
    <row r="74" spans="1:4" ht="15">
      <c r="A74" s="44"/>
      <c r="B74" s="44"/>
      <c r="C74" s="44"/>
      <c r="D74" s="44"/>
    </row>
    <row r="75" spans="1:4" ht="15">
      <c r="A75" s="44"/>
      <c r="B75" s="44"/>
      <c r="C75" s="44"/>
      <c r="D75" s="44"/>
    </row>
    <row r="76" spans="1:4" ht="15">
      <c r="A76" s="44"/>
      <c r="B76" s="44"/>
      <c r="C76" s="44"/>
      <c r="D76" s="44"/>
    </row>
    <row r="77" spans="1:4" ht="15">
      <c r="A77" s="44"/>
      <c r="B77" s="44"/>
      <c r="C77" s="44"/>
      <c r="D77" s="44"/>
    </row>
    <row r="78" spans="1:4" ht="15">
      <c r="A78" s="44"/>
      <c r="B78" s="44"/>
      <c r="C78" s="44"/>
      <c r="D78" s="44"/>
    </row>
    <row r="79" spans="1:4" ht="15">
      <c r="A79" s="44"/>
      <c r="B79" s="44"/>
      <c r="C79" s="44"/>
      <c r="D79" s="44"/>
    </row>
    <row r="80" spans="1:4" ht="15">
      <c r="A80" s="44"/>
      <c r="B80" s="44"/>
      <c r="C80" s="44"/>
      <c r="D80" s="44"/>
    </row>
    <row r="81" spans="1:4" ht="15">
      <c r="A81" s="44"/>
      <c r="B81" s="44"/>
      <c r="C81" s="44"/>
      <c r="D81" s="44"/>
    </row>
    <row r="82" spans="1:4" ht="15">
      <c r="A82" s="44"/>
      <c r="B82" s="44"/>
      <c r="C82" s="44"/>
      <c r="D82" s="44"/>
    </row>
    <row r="83" spans="1:4" ht="15">
      <c r="A83" s="44"/>
      <c r="B83" s="44"/>
      <c r="C83" s="44"/>
      <c r="D83" s="44"/>
    </row>
    <row r="84" spans="1:4" ht="15">
      <c r="A84" s="44"/>
      <c r="B84" s="44"/>
      <c r="C84" s="44"/>
      <c r="D84" s="44"/>
    </row>
    <row r="85" spans="1:4" ht="15">
      <c r="A85" s="44"/>
      <c r="B85" s="44"/>
      <c r="C85" s="44"/>
      <c r="D85" s="44"/>
    </row>
    <row r="86" spans="1:4" ht="15">
      <c r="A86" s="44"/>
      <c r="B86" s="44"/>
      <c r="C86" s="44"/>
      <c r="D86" s="44"/>
    </row>
    <row r="87" spans="1:4" ht="15">
      <c r="A87" s="44"/>
      <c r="B87" s="44"/>
      <c r="C87" s="44"/>
      <c r="D87" s="44"/>
    </row>
    <row r="88" spans="1:4" ht="15">
      <c r="A88" s="44"/>
      <c r="B88" s="44"/>
      <c r="C88" s="44"/>
      <c r="D88" s="44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  <row r="91" spans="1:4" ht="15">
      <c r="A91" s="44"/>
      <c r="B91" s="44"/>
      <c r="C91" s="44"/>
      <c r="D91" s="44"/>
    </row>
    <row r="92" spans="1:4" ht="15">
      <c r="A92" s="44"/>
      <c r="B92" s="44"/>
      <c r="C92" s="44"/>
      <c r="D92" s="44"/>
    </row>
    <row r="93" spans="1:4" ht="15">
      <c r="A93" s="44"/>
      <c r="B93" s="44"/>
      <c r="C93" s="44"/>
      <c r="D93" s="44"/>
    </row>
    <row r="94" spans="1:4" ht="15">
      <c r="A94" s="44"/>
      <c r="B94" s="44"/>
      <c r="C94" s="44"/>
      <c r="D94" s="44"/>
    </row>
    <row r="95" spans="1:4" ht="15">
      <c r="A95" s="44"/>
      <c r="B95" s="44"/>
      <c r="C95" s="44"/>
      <c r="D95" s="44"/>
    </row>
    <row r="96" spans="1:4" ht="15">
      <c r="A96" s="44"/>
      <c r="B96" s="44"/>
      <c r="C96" s="44"/>
      <c r="D96" s="44"/>
    </row>
    <row r="97" spans="1:4" ht="15">
      <c r="A97" s="44"/>
      <c r="B97" s="44"/>
      <c r="C97" s="44"/>
      <c r="D97" s="44"/>
    </row>
    <row r="98" spans="1:4" ht="15">
      <c r="A98" s="44"/>
      <c r="B98" s="44"/>
      <c r="C98" s="44"/>
      <c r="D98" s="44"/>
    </row>
    <row r="99" spans="1:4" ht="15">
      <c r="A99" s="44"/>
      <c r="B99" s="44"/>
      <c r="C99" s="44"/>
      <c r="D99" s="44"/>
    </row>
  </sheetData>
  <sheetProtection/>
  <mergeCells count="4">
    <mergeCell ref="A1:D1"/>
    <mergeCell ref="A2:D2"/>
    <mergeCell ref="A3:D3"/>
    <mergeCell ref="A4:D4"/>
  </mergeCells>
  <hyperlinks>
    <hyperlink ref="B17" location="'MADRID CULTURA Y TURISMO'!A1" display="b) Subvenciones de explotación incorporadas al resultado del ejercicio."/>
  </hyperlink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zoomScalePageLayoutView="0" workbookViewId="0" topLeftCell="A1">
      <selection activeCell="A1" sqref="A1:D99"/>
    </sheetView>
  </sheetViews>
  <sheetFormatPr defaultColWidth="9.140625" defaultRowHeight="15"/>
  <cols>
    <col min="1" max="1" width="28.8515625" style="43" customWidth="1"/>
    <col min="2" max="2" width="86.57421875" style="43" customWidth="1"/>
    <col min="3" max="4" width="15.421875" style="43" customWidth="1"/>
    <col min="5" max="16384" width="9.140625" style="43" customWidth="1"/>
  </cols>
  <sheetData>
    <row r="1" spans="1:4" s="42" customFormat="1" ht="39.75" customHeight="1" thickBot="1">
      <c r="A1" s="56" t="s">
        <v>119</v>
      </c>
      <c r="B1" s="57"/>
      <c r="C1" s="57"/>
      <c r="D1" s="58"/>
    </row>
    <row r="2" spans="1:4" s="42" customFormat="1" ht="19.5" customHeight="1" thickBot="1">
      <c r="A2" s="59"/>
      <c r="B2" s="60"/>
      <c r="C2" s="60"/>
      <c r="D2" s="61"/>
    </row>
    <row r="3" spans="1:4" s="42" customFormat="1" ht="19.5" customHeight="1" thickBot="1">
      <c r="A3" s="62"/>
      <c r="B3" s="63"/>
      <c r="C3" s="63"/>
      <c r="D3" s="63"/>
    </row>
    <row r="4" spans="1:4" ht="19.5" customHeight="1" thickBot="1">
      <c r="A4" s="64" t="s">
        <v>2</v>
      </c>
      <c r="B4" s="64"/>
      <c r="C4" s="64"/>
      <c r="D4" s="64"/>
    </row>
    <row r="5" spans="1:4" ht="15.75" thickBot="1">
      <c r="A5" s="28" t="s">
        <v>1</v>
      </c>
      <c r="B5" s="28" t="s">
        <v>120</v>
      </c>
      <c r="C5" s="28" t="s">
        <v>3</v>
      </c>
      <c r="D5" s="28" t="s">
        <v>4</v>
      </c>
    </row>
    <row r="6" spans="1:4" ht="15">
      <c r="A6" s="29"/>
      <c r="B6" s="30" t="s">
        <v>7</v>
      </c>
      <c r="C6" s="31" t="s">
        <v>1</v>
      </c>
      <c r="D6" s="31" t="s">
        <v>1</v>
      </c>
    </row>
    <row r="7" spans="1:4" ht="24">
      <c r="A7" s="32" t="s">
        <v>8</v>
      </c>
      <c r="B7" s="32" t="s">
        <v>9</v>
      </c>
      <c r="C7" s="33">
        <v>13598</v>
      </c>
      <c r="D7" s="33">
        <v>18131</v>
      </c>
    </row>
    <row r="8" spans="1:4" ht="15">
      <c r="A8" s="32" t="s">
        <v>10</v>
      </c>
      <c r="B8" s="32" t="s">
        <v>11</v>
      </c>
      <c r="C8" s="33">
        <v>0</v>
      </c>
      <c r="D8" s="33">
        <v>0</v>
      </c>
    </row>
    <row r="9" spans="1:4" ht="15">
      <c r="A9" s="32" t="s">
        <v>12</v>
      </c>
      <c r="B9" s="32" t="s">
        <v>13</v>
      </c>
      <c r="C9" s="33">
        <v>0</v>
      </c>
      <c r="D9" s="33">
        <v>0</v>
      </c>
    </row>
    <row r="10" spans="1:4" ht="15">
      <c r="A10" s="32"/>
      <c r="B10" s="32" t="s">
        <v>15</v>
      </c>
      <c r="C10" s="34">
        <f>+C11+C12+C13+C14</f>
        <v>-1231</v>
      </c>
      <c r="D10" s="34">
        <f>+D11+D12+D13+D14</f>
        <v>-2527</v>
      </c>
    </row>
    <row r="11" spans="1:4" ht="15">
      <c r="A11" s="32" t="s">
        <v>16</v>
      </c>
      <c r="B11" s="32" t="s">
        <v>121</v>
      </c>
      <c r="C11" s="33">
        <v>-481</v>
      </c>
      <c r="D11" s="33">
        <v>-837</v>
      </c>
    </row>
    <row r="12" spans="1:4" ht="35.25">
      <c r="A12" s="32" t="s">
        <v>18</v>
      </c>
      <c r="B12" s="32" t="s">
        <v>122</v>
      </c>
      <c r="C12" s="33">
        <v>-747</v>
      </c>
      <c r="D12" s="33">
        <v>-921</v>
      </c>
    </row>
    <row r="13" spans="1:4" ht="15">
      <c r="A13" s="32" t="s">
        <v>20</v>
      </c>
      <c r="B13" s="32" t="s">
        <v>123</v>
      </c>
      <c r="C13" s="33">
        <v>-3</v>
      </c>
      <c r="D13" s="33">
        <v>-769</v>
      </c>
    </row>
    <row r="14" spans="1:4" ht="24">
      <c r="A14" s="32" t="s">
        <v>22</v>
      </c>
      <c r="B14" s="32" t="s">
        <v>124</v>
      </c>
      <c r="C14" s="33">
        <v>0</v>
      </c>
      <c r="D14" s="33">
        <v>0</v>
      </c>
    </row>
    <row r="15" spans="1:4" ht="15">
      <c r="A15" s="32"/>
      <c r="B15" s="32" t="s">
        <v>24</v>
      </c>
      <c r="C15" s="34">
        <f>+C16+C17</f>
        <v>0</v>
      </c>
      <c r="D15" s="34">
        <f>+D16+D17</f>
        <v>95</v>
      </c>
    </row>
    <row r="16" spans="1:4" ht="15">
      <c r="A16" s="32" t="s">
        <v>25</v>
      </c>
      <c r="B16" s="32" t="s">
        <v>125</v>
      </c>
      <c r="C16" s="33">
        <v>0</v>
      </c>
      <c r="D16" s="33">
        <v>95</v>
      </c>
    </row>
    <row r="17" spans="1:4" ht="15">
      <c r="A17" s="32" t="s">
        <v>27</v>
      </c>
      <c r="B17" s="32" t="s">
        <v>126</v>
      </c>
      <c r="C17" s="33">
        <v>0</v>
      </c>
      <c r="D17" s="33">
        <v>0</v>
      </c>
    </row>
    <row r="18" spans="1:4" ht="15">
      <c r="A18" s="32"/>
      <c r="B18" s="32" t="s">
        <v>29</v>
      </c>
      <c r="C18" s="34">
        <f>+C19+C20+C21</f>
        <v>-9358</v>
      </c>
      <c r="D18" s="34">
        <f>+D19+D20+D21</f>
        <v>-12708</v>
      </c>
    </row>
    <row r="19" spans="1:4" ht="15">
      <c r="A19" s="32" t="s">
        <v>30</v>
      </c>
      <c r="B19" s="32" t="s">
        <v>127</v>
      </c>
      <c r="C19" s="33">
        <v>-7354</v>
      </c>
      <c r="D19" s="33">
        <v>-9994</v>
      </c>
    </row>
    <row r="20" spans="1:4" ht="15">
      <c r="A20" s="32" t="s">
        <v>32</v>
      </c>
      <c r="B20" s="32" t="s">
        <v>128</v>
      </c>
      <c r="C20" s="33">
        <v>-2004</v>
      </c>
      <c r="D20" s="33">
        <v>-2714</v>
      </c>
    </row>
    <row r="21" spans="1:4" ht="15">
      <c r="A21" s="32" t="s">
        <v>34</v>
      </c>
      <c r="B21" s="32" t="s">
        <v>129</v>
      </c>
      <c r="C21" s="33">
        <v>0</v>
      </c>
      <c r="D21" s="33">
        <v>0</v>
      </c>
    </row>
    <row r="22" spans="1:4" ht="15">
      <c r="A22" s="32"/>
      <c r="B22" s="32" t="s">
        <v>36</v>
      </c>
      <c r="C22" s="34">
        <f>+C23+C24+C25+C26</f>
        <v>-910</v>
      </c>
      <c r="D22" s="34">
        <f>+D23+D24+D25+D26</f>
        <v>-2012</v>
      </c>
    </row>
    <row r="23" spans="1:4" ht="35.25">
      <c r="A23" s="32" t="s">
        <v>37</v>
      </c>
      <c r="B23" s="32" t="s">
        <v>130</v>
      </c>
      <c r="C23" s="33">
        <v>-909</v>
      </c>
      <c r="D23" s="33">
        <v>-2011</v>
      </c>
    </row>
    <row r="24" spans="1:4" ht="15">
      <c r="A24" s="32" t="s">
        <v>39</v>
      </c>
      <c r="B24" s="32" t="s">
        <v>131</v>
      </c>
      <c r="C24" s="33">
        <v>-1</v>
      </c>
      <c r="D24" s="33">
        <v>-1</v>
      </c>
    </row>
    <row r="25" spans="1:4" ht="15">
      <c r="A25" s="32" t="s">
        <v>41</v>
      </c>
      <c r="B25" s="32" t="s">
        <v>132</v>
      </c>
      <c r="C25" s="33">
        <v>0</v>
      </c>
      <c r="D25" s="33">
        <v>0</v>
      </c>
    </row>
    <row r="26" spans="1:4" ht="15">
      <c r="A26" s="32" t="s">
        <v>43</v>
      </c>
      <c r="B26" s="32" t="s">
        <v>133</v>
      </c>
      <c r="C26" s="33">
        <v>0</v>
      </c>
      <c r="D26" s="33">
        <v>0</v>
      </c>
    </row>
    <row r="27" spans="1:4" ht="15">
      <c r="A27" s="32"/>
      <c r="B27" s="32" t="s">
        <v>45</v>
      </c>
      <c r="C27" s="34">
        <f>+C28+C29+C30</f>
        <v>-293</v>
      </c>
      <c r="D27" s="34">
        <f>+D28+D29+D30</f>
        <v>-264</v>
      </c>
    </row>
    <row r="28" spans="1:4" ht="15">
      <c r="A28" s="32" t="s">
        <v>46</v>
      </c>
      <c r="B28" s="32" t="s">
        <v>134</v>
      </c>
      <c r="C28" s="33">
        <v>-49</v>
      </c>
      <c r="D28" s="33">
        <v>-53</v>
      </c>
    </row>
    <row r="29" spans="1:4" ht="15">
      <c r="A29" s="32" t="s">
        <v>48</v>
      </c>
      <c r="B29" s="32" t="s">
        <v>135</v>
      </c>
      <c r="C29" s="33">
        <v>-244</v>
      </c>
      <c r="D29" s="33">
        <v>-211</v>
      </c>
    </row>
    <row r="30" spans="1:4" ht="15">
      <c r="A30" s="32" t="s">
        <v>50</v>
      </c>
      <c r="B30" s="32" t="s">
        <v>136</v>
      </c>
      <c r="C30" s="33">
        <v>0</v>
      </c>
      <c r="D30" s="33">
        <v>0</v>
      </c>
    </row>
    <row r="31" spans="1:4" ht="15">
      <c r="A31" s="32"/>
      <c r="B31" s="32" t="s">
        <v>52</v>
      </c>
      <c r="C31" s="33">
        <v>0</v>
      </c>
      <c r="D31" s="33">
        <v>0</v>
      </c>
    </row>
    <row r="32" spans="1:4" ht="15">
      <c r="A32" s="32" t="s">
        <v>53</v>
      </c>
      <c r="B32" s="32" t="s">
        <v>54</v>
      </c>
      <c r="C32" s="33">
        <v>0</v>
      </c>
      <c r="D32" s="33">
        <v>0</v>
      </c>
    </row>
    <row r="33" spans="1:4" ht="15">
      <c r="A33" s="32"/>
      <c r="B33" s="32" t="s">
        <v>55</v>
      </c>
      <c r="C33" s="34">
        <f>+C34+C38</f>
        <v>0</v>
      </c>
      <c r="D33" s="34">
        <f>+D34+D38</f>
        <v>0</v>
      </c>
    </row>
    <row r="34" spans="1:4" ht="15">
      <c r="A34" s="32"/>
      <c r="B34" s="32" t="s">
        <v>137</v>
      </c>
      <c r="C34" s="34">
        <f>+C35+C36+C37</f>
        <v>0</v>
      </c>
      <c r="D34" s="34">
        <f>+D35+D36+D37</f>
        <v>0</v>
      </c>
    </row>
    <row r="35" spans="1:4" ht="15">
      <c r="A35" s="32" t="s">
        <v>57</v>
      </c>
      <c r="B35" s="32" t="s">
        <v>138</v>
      </c>
      <c r="C35" s="33">
        <v>0</v>
      </c>
      <c r="D35" s="33">
        <v>0</v>
      </c>
    </row>
    <row r="36" spans="1:4" ht="15">
      <c r="A36" s="32" t="s">
        <v>59</v>
      </c>
      <c r="B36" s="32" t="s">
        <v>139</v>
      </c>
      <c r="C36" s="33">
        <v>0</v>
      </c>
      <c r="D36" s="33">
        <v>0</v>
      </c>
    </row>
    <row r="37" spans="1:4" ht="15">
      <c r="A37" s="32" t="s">
        <v>61</v>
      </c>
      <c r="B37" s="32" t="s">
        <v>140</v>
      </c>
      <c r="C37" s="33">
        <v>0</v>
      </c>
      <c r="D37" s="33">
        <v>0</v>
      </c>
    </row>
    <row r="38" spans="1:4" ht="15">
      <c r="A38" s="32"/>
      <c r="B38" s="32" t="s">
        <v>141</v>
      </c>
      <c r="C38" s="34">
        <f>+C39+C40+C41</f>
        <v>0</v>
      </c>
      <c r="D38" s="34">
        <f>+D39+D40+D41</f>
        <v>0</v>
      </c>
    </row>
    <row r="39" spans="1:4" ht="15">
      <c r="A39" s="32" t="s">
        <v>64</v>
      </c>
      <c r="B39" s="32" t="s">
        <v>138</v>
      </c>
      <c r="C39" s="33">
        <v>0</v>
      </c>
      <c r="D39" s="33">
        <v>0</v>
      </c>
    </row>
    <row r="40" spans="1:4" ht="15">
      <c r="A40" s="32" t="s">
        <v>65</v>
      </c>
      <c r="B40" s="32" t="s">
        <v>139</v>
      </c>
      <c r="C40" s="33">
        <v>0</v>
      </c>
      <c r="D40" s="33">
        <v>0</v>
      </c>
    </row>
    <row r="41" spans="1:4" ht="15">
      <c r="A41" s="32" t="s">
        <v>66</v>
      </c>
      <c r="B41" s="32" t="s">
        <v>140</v>
      </c>
      <c r="C41" s="33">
        <v>0</v>
      </c>
      <c r="D41" s="33">
        <v>0</v>
      </c>
    </row>
    <row r="42" spans="1:4" ht="15">
      <c r="A42" s="32" t="s">
        <v>142</v>
      </c>
      <c r="B42" s="32" t="s">
        <v>68</v>
      </c>
      <c r="C42" s="33">
        <v>0</v>
      </c>
      <c r="D42" s="33">
        <v>-1</v>
      </c>
    </row>
    <row r="43" spans="1:4" ht="15">
      <c r="A43" s="32" t="s">
        <v>142</v>
      </c>
      <c r="B43" s="32" t="s">
        <v>69</v>
      </c>
      <c r="C43" s="34">
        <f>+C44+C45</f>
        <v>0</v>
      </c>
      <c r="D43" s="34">
        <f>+D44+D45</f>
        <v>-1</v>
      </c>
    </row>
    <row r="44" spans="1:4" ht="15">
      <c r="A44" s="32" t="s">
        <v>70</v>
      </c>
      <c r="B44" s="32" t="s">
        <v>143</v>
      </c>
      <c r="C44" s="33">
        <v>0</v>
      </c>
      <c r="D44" s="33">
        <v>-2</v>
      </c>
    </row>
    <row r="45" spans="1:4" ht="15">
      <c r="A45" s="32" t="s">
        <v>72</v>
      </c>
      <c r="B45" s="32" t="s">
        <v>144</v>
      </c>
      <c r="C45" s="33">
        <v>0</v>
      </c>
      <c r="D45" s="33">
        <v>1</v>
      </c>
    </row>
    <row r="46" spans="1:4" ht="15">
      <c r="A46" s="35"/>
      <c r="B46" s="35" t="s">
        <v>74</v>
      </c>
      <c r="C46" s="36">
        <f>+C7+C8+C9+C10+C15+C18+C22+C27+C31+C32+C33+C42+C43</f>
        <v>1806</v>
      </c>
      <c r="D46" s="36">
        <f>+D7+D8+D9+D10+D15+D18+D22+D27+D31+D32+D33+D42+D43</f>
        <v>713</v>
      </c>
    </row>
    <row r="47" spans="1:4" ht="15">
      <c r="A47" s="32"/>
      <c r="B47" s="32" t="s">
        <v>75</v>
      </c>
      <c r="C47" s="34">
        <f>+C48+C49</f>
        <v>0</v>
      </c>
      <c r="D47" s="34">
        <f>+D48+D49</f>
        <v>0</v>
      </c>
    </row>
    <row r="48" spans="1:4" ht="15">
      <c r="A48" s="32" t="s">
        <v>76</v>
      </c>
      <c r="B48" s="32" t="s">
        <v>145</v>
      </c>
      <c r="C48" s="33">
        <v>0</v>
      </c>
      <c r="D48" s="33">
        <v>0</v>
      </c>
    </row>
    <row r="49" spans="1:4" ht="15">
      <c r="A49" s="32" t="s">
        <v>78</v>
      </c>
      <c r="B49" s="32" t="s">
        <v>146</v>
      </c>
      <c r="C49" s="33">
        <v>0</v>
      </c>
      <c r="D49" s="33">
        <v>0</v>
      </c>
    </row>
    <row r="50" spans="1:4" ht="15">
      <c r="A50" s="32"/>
      <c r="B50" s="32" t="s">
        <v>80</v>
      </c>
      <c r="C50" s="34">
        <f>+C51+C52+C53</f>
        <v>0</v>
      </c>
      <c r="D50" s="34">
        <f>+D51+D52+D53</f>
        <v>0</v>
      </c>
    </row>
    <row r="51" spans="1:4" ht="46.5">
      <c r="A51" s="32" t="s">
        <v>81</v>
      </c>
      <c r="B51" s="32" t="s">
        <v>147</v>
      </c>
      <c r="C51" s="33">
        <v>0</v>
      </c>
      <c r="D51" s="33">
        <v>0</v>
      </c>
    </row>
    <row r="52" spans="1:4" ht="57.75">
      <c r="A52" s="32" t="s">
        <v>83</v>
      </c>
      <c r="B52" s="32" t="s">
        <v>148</v>
      </c>
      <c r="C52" s="33">
        <v>0</v>
      </c>
      <c r="D52" s="33">
        <v>0</v>
      </c>
    </row>
    <row r="53" spans="1:4" ht="15">
      <c r="A53" s="32" t="s">
        <v>85</v>
      </c>
      <c r="B53" s="32" t="s">
        <v>149</v>
      </c>
      <c r="C53" s="33">
        <v>0</v>
      </c>
      <c r="D53" s="33">
        <v>0</v>
      </c>
    </row>
    <row r="54" spans="1:4" ht="15">
      <c r="A54" s="32" t="s">
        <v>87</v>
      </c>
      <c r="B54" s="32" t="s">
        <v>88</v>
      </c>
      <c r="C54" s="33">
        <v>0</v>
      </c>
      <c r="D54" s="33">
        <v>0</v>
      </c>
    </row>
    <row r="55" spans="1:4" ht="15">
      <c r="A55" s="32" t="s">
        <v>89</v>
      </c>
      <c r="B55" s="32" t="s">
        <v>90</v>
      </c>
      <c r="C55" s="33">
        <v>0</v>
      </c>
      <c r="D55" s="33">
        <v>0</v>
      </c>
    </row>
    <row r="56" spans="1:4" ht="24">
      <c r="A56" s="32" t="s">
        <v>91</v>
      </c>
      <c r="B56" s="32" t="s">
        <v>92</v>
      </c>
      <c r="C56" s="33">
        <v>0</v>
      </c>
      <c r="D56" s="33">
        <v>0</v>
      </c>
    </row>
    <row r="57" spans="1:4" ht="15">
      <c r="A57" s="32"/>
      <c r="B57" s="32" t="s">
        <v>93</v>
      </c>
      <c r="C57" s="33">
        <v>0</v>
      </c>
      <c r="D57" s="33">
        <v>0</v>
      </c>
    </row>
    <row r="58" spans="1:4" ht="15">
      <c r="A58" s="35"/>
      <c r="B58" s="35" t="s">
        <v>94</v>
      </c>
      <c r="C58" s="36">
        <f>+C47+C50+C54+C55+C56+C57</f>
        <v>0</v>
      </c>
      <c r="D58" s="36">
        <f>+D47+D50+D54+D55+D56+D57</f>
        <v>0</v>
      </c>
    </row>
    <row r="59" spans="1:4" ht="15">
      <c r="A59" s="35"/>
      <c r="B59" s="35" t="s">
        <v>95</v>
      </c>
      <c r="C59" s="36">
        <f>+C46+C58</f>
        <v>1806</v>
      </c>
      <c r="D59" s="36">
        <f>+D46+D58</f>
        <v>713</v>
      </c>
    </row>
    <row r="60" spans="1:4" ht="15">
      <c r="A60" s="32" t="s">
        <v>96</v>
      </c>
      <c r="B60" s="32" t="s">
        <v>97</v>
      </c>
      <c r="C60" s="33">
        <v>0</v>
      </c>
      <c r="D60" s="33">
        <v>0</v>
      </c>
    </row>
    <row r="61" spans="1:4" ht="24">
      <c r="A61" s="35"/>
      <c r="B61" s="35" t="s">
        <v>98</v>
      </c>
      <c r="C61" s="36">
        <f>+C59+C60</f>
        <v>1806</v>
      </c>
      <c r="D61" s="36">
        <f>+D59+D60</f>
        <v>713</v>
      </c>
    </row>
    <row r="62" spans="1:4" ht="15">
      <c r="A62" s="29"/>
      <c r="B62" s="30" t="s">
        <v>99</v>
      </c>
      <c r="C62" s="31" t="s">
        <v>1</v>
      </c>
      <c r="D62" s="31" t="s">
        <v>1</v>
      </c>
    </row>
    <row r="63" spans="1:4" ht="15">
      <c r="A63" s="32"/>
      <c r="B63" s="32" t="s">
        <v>100</v>
      </c>
      <c r="C63" s="33">
        <v>0</v>
      </c>
      <c r="D63" s="33">
        <v>0</v>
      </c>
    </row>
    <row r="64" spans="1:4" ht="15">
      <c r="A64" s="32"/>
      <c r="B64" s="32" t="s">
        <v>101</v>
      </c>
      <c r="C64" s="36">
        <f>+C61+C63</f>
        <v>1806</v>
      </c>
      <c r="D64" s="36">
        <f>+D61+D63</f>
        <v>713</v>
      </c>
    </row>
    <row r="65" spans="1:4" ht="15">
      <c r="A65" s="44"/>
      <c r="B65" s="44"/>
      <c r="C65" s="44"/>
      <c r="D65" s="44"/>
    </row>
    <row r="66" spans="1:4" ht="15">
      <c r="A66" s="45"/>
      <c r="B66" s="44"/>
      <c r="C66" s="44"/>
      <c r="D66" s="44"/>
    </row>
    <row r="67" spans="1:4" ht="15">
      <c r="A67" s="44"/>
      <c r="B67" s="44"/>
      <c r="C67" s="44"/>
      <c r="D67" s="44"/>
    </row>
    <row r="68" spans="1:4" ht="15">
      <c r="A68" s="44"/>
      <c r="B68" s="44"/>
      <c r="C68" s="44"/>
      <c r="D68" s="44"/>
    </row>
    <row r="69" spans="1:4" ht="15">
      <c r="A69" s="44"/>
      <c r="B69" s="44"/>
      <c r="C69" s="44"/>
      <c r="D69" s="44"/>
    </row>
    <row r="70" spans="1:4" ht="15">
      <c r="A70" s="44"/>
      <c r="B70" s="44"/>
      <c r="C70" s="44"/>
      <c r="D70" s="44"/>
    </row>
    <row r="71" spans="1:4" ht="15">
      <c r="A71" s="44"/>
      <c r="B71" s="44"/>
      <c r="C71" s="44"/>
      <c r="D71" s="44"/>
    </row>
    <row r="72" spans="1:4" ht="15">
      <c r="A72" s="44"/>
      <c r="B72" s="44"/>
      <c r="C72" s="44"/>
      <c r="D72" s="44"/>
    </row>
    <row r="73" spans="1:4" ht="15">
      <c r="A73" s="44"/>
      <c r="B73" s="44"/>
      <c r="C73" s="44"/>
      <c r="D73" s="44"/>
    </row>
    <row r="74" spans="1:4" ht="15">
      <c r="A74" s="44"/>
      <c r="B74" s="44"/>
      <c r="C74" s="44"/>
      <c r="D74" s="44"/>
    </row>
    <row r="75" spans="1:4" ht="15">
      <c r="A75" s="44"/>
      <c r="B75" s="44"/>
      <c r="C75" s="44"/>
      <c r="D75" s="44"/>
    </row>
    <row r="76" spans="1:4" ht="15">
      <c r="A76" s="44"/>
      <c r="B76" s="44"/>
      <c r="C76" s="44"/>
      <c r="D76" s="44"/>
    </row>
    <row r="77" spans="1:4" ht="15">
      <c r="A77" s="44"/>
      <c r="B77" s="44"/>
      <c r="C77" s="44"/>
      <c r="D77" s="44"/>
    </row>
    <row r="78" spans="1:4" ht="15">
      <c r="A78" s="44"/>
      <c r="B78" s="44"/>
      <c r="C78" s="44"/>
      <c r="D78" s="44"/>
    </row>
    <row r="79" spans="1:4" ht="15">
      <c r="A79" s="44"/>
      <c r="B79" s="44"/>
      <c r="C79" s="44"/>
      <c r="D79" s="44"/>
    </row>
    <row r="80" spans="1:4" ht="15">
      <c r="A80" s="44"/>
      <c r="B80" s="44"/>
      <c r="C80" s="44"/>
      <c r="D80" s="44"/>
    </row>
    <row r="81" spans="1:4" ht="15">
      <c r="A81" s="44"/>
      <c r="B81" s="44"/>
      <c r="C81" s="44"/>
      <c r="D81" s="44"/>
    </row>
    <row r="82" spans="1:4" ht="15">
      <c r="A82" s="44"/>
      <c r="B82" s="44"/>
      <c r="C82" s="44"/>
      <c r="D82" s="44"/>
    </row>
    <row r="83" spans="1:4" ht="15">
      <c r="A83" s="44"/>
      <c r="B83" s="44"/>
      <c r="C83" s="44"/>
      <c r="D83" s="44"/>
    </row>
    <row r="84" spans="1:4" ht="15">
      <c r="A84" s="44"/>
      <c r="B84" s="44"/>
      <c r="C84" s="44"/>
      <c r="D84" s="44"/>
    </row>
    <row r="85" spans="1:4" ht="15">
      <c r="A85" s="44"/>
      <c r="B85" s="44"/>
      <c r="C85" s="44"/>
      <c r="D85" s="44"/>
    </row>
    <row r="86" spans="1:4" ht="15">
      <c r="A86" s="44"/>
      <c r="B86" s="44"/>
      <c r="C86" s="44"/>
      <c r="D86" s="44"/>
    </row>
    <row r="87" spans="1:4" ht="15">
      <c r="A87" s="44"/>
      <c r="B87" s="44"/>
      <c r="C87" s="44"/>
      <c r="D87" s="44"/>
    </row>
    <row r="88" spans="1:4" ht="15">
      <c r="A88" s="44"/>
      <c r="B88" s="44"/>
      <c r="C88" s="44"/>
      <c r="D88" s="44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  <row r="91" spans="1:4" ht="15">
      <c r="A91" s="44"/>
      <c r="B91" s="44"/>
      <c r="C91" s="44"/>
      <c r="D91" s="44"/>
    </row>
    <row r="92" spans="1:4" ht="15">
      <c r="A92" s="44"/>
      <c r="B92" s="44"/>
      <c r="C92" s="44"/>
      <c r="D92" s="44"/>
    </row>
    <row r="93" spans="1:4" ht="15">
      <c r="A93" s="44"/>
      <c r="B93" s="44"/>
      <c r="C93" s="44"/>
      <c r="D93" s="44"/>
    </row>
    <row r="94" spans="1:4" ht="15">
      <c r="A94" s="44"/>
      <c r="B94" s="44"/>
      <c r="C94" s="44"/>
      <c r="D94" s="44"/>
    </row>
    <row r="95" spans="1:4" ht="15">
      <c r="A95" s="44"/>
      <c r="B95" s="44"/>
      <c r="C95" s="44"/>
      <c r="D95" s="44"/>
    </row>
    <row r="96" spans="1:4" ht="15">
      <c r="A96" s="44"/>
      <c r="B96" s="44"/>
      <c r="C96" s="44"/>
      <c r="D96" s="44"/>
    </row>
    <row r="97" spans="1:4" ht="15">
      <c r="A97" s="44"/>
      <c r="B97" s="44"/>
      <c r="C97" s="44"/>
      <c r="D97" s="44"/>
    </row>
    <row r="98" spans="1:4" ht="15">
      <c r="A98" s="44"/>
      <c r="B98" s="44"/>
      <c r="C98" s="44"/>
      <c r="D98" s="44"/>
    </row>
    <row r="99" spans="1:4" ht="15">
      <c r="A99" s="44"/>
      <c r="B99" s="44"/>
      <c r="C99" s="44"/>
      <c r="D99" s="4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1" t="s">
        <v>2</v>
      </c>
      <c r="B1" s="71"/>
      <c r="C1" s="71"/>
      <c r="D1" s="71"/>
    </row>
    <row r="2" spans="1:4" ht="21.75" thickBot="1">
      <c r="A2" s="15"/>
      <c r="B2" s="50" t="s">
        <v>5</v>
      </c>
      <c r="C2" s="51" t="s">
        <v>155</v>
      </c>
      <c r="D2" s="51" t="s">
        <v>156</v>
      </c>
    </row>
    <row r="3" spans="1:4" ht="15.75" thickBot="1">
      <c r="A3" s="15"/>
      <c r="B3" s="15" t="s">
        <v>7</v>
      </c>
      <c r="C3" s="17">
        <f>C58</f>
        <v>-82.02429000000001</v>
      </c>
      <c r="D3" s="17">
        <f>D58</f>
        <v>-110.98894999999999</v>
      </c>
    </row>
    <row r="4" spans="1:4" ht="23.25" thickBot="1">
      <c r="A4" s="13" t="s">
        <v>8</v>
      </c>
      <c r="B4" s="13" t="s">
        <v>9</v>
      </c>
      <c r="C4" s="14"/>
      <c r="D4" s="14">
        <f>793/1000</f>
        <v>0.793</v>
      </c>
    </row>
    <row r="5" spans="1:4" ht="15.75" thickBot="1">
      <c r="A5" s="13" t="s">
        <v>10</v>
      </c>
      <c r="B5" s="13" t="s">
        <v>11</v>
      </c>
      <c r="C5" s="14"/>
      <c r="D5" s="14"/>
    </row>
    <row r="6" spans="1:4" ht="15.75" thickBot="1">
      <c r="A6" s="13" t="s">
        <v>12</v>
      </c>
      <c r="B6" s="13" t="s">
        <v>13</v>
      </c>
      <c r="C6" s="14"/>
      <c r="D6" s="14"/>
    </row>
    <row r="7" spans="1:4" ht="15.75" thickBot="1">
      <c r="A7" s="13" t="s">
        <v>14</v>
      </c>
      <c r="B7" s="13" t="s">
        <v>15</v>
      </c>
      <c r="C7" s="14">
        <f>SUM(C8:C11)</f>
        <v>-0.21</v>
      </c>
      <c r="D7" s="14">
        <f>SUM(D8:D11)</f>
        <v>-2.8295</v>
      </c>
    </row>
    <row r="8" spans="1:4" ht="15.75" thickBot="1">
      <c r="A8" s="13" t="s">
        <v>16</v>
      </c>
      <c r="B8" s="13" t="s">
        <v>17</v>
      </c>
      <c r="C8" s="14">
        <f>-210/1000</f>
        <v>-0.21</v>
      </c>
      <c r="D8" s="14">
        <f>-2.8295</f>
        <v>-2.8295</v>
      </c>
    </row>
    <row r="9" spans="1:4" ht="34.5" thickBot="1">
      <c r="A9" s="13" t="s">
        <v>18</v>
      </c>
      <c r="B9" s="13" t="s">
        <v>19</v>
      </c>
      <c r="C9" s="14"/>
      <c r="D9" s="14"/>
    </row>
    <row r="10" spans="1:4" ht="15.75" thickBot="1">
      <c r="A10" s="13" t="s">
        <v>20</v>
      </c>
      <c r="B10" s="13" t="s">
        <v>21</v>
      </c>
      <c r="C10" s="14"/>
      <c r="D10" s="14"/>
    </row>
    <row r="11" spans="1:4" ht="23.25" thickBot="1">
      <c r="A11" s="13" t="s">
        <v>22</v>
      </c>
      <c r="B11" s="13" t="s">
        <v>23</v>
      </c>
      <c r="C11" s="14"/>
      <c r="D11" s="14"/>
    </row>
    <row r="12" spans="1:4" ht="15.75" thickBot="1">
      <c r="A12" s="13" t="s">
        <v>14</v>
      </c>
      <c r="B12" s="13" t="s">
        <v>24</v>
      </c>
      <c r="C12" s="14">
        <f>SUM(C13:C14)</f>
        <v>83.83087</v>
      </c>
      <c r="D12" s="14">
        <f>SUM(D13:D14)</f>
        <v>116.25226</v>
      </c>
    </row>
    <row r="13" spans="1:4" ht="15.75" thickBot="1">
      <c r="A13" s="13" t="s">
        <v>25</v>
      </c>
      <c r="B13" s="13" t="s">
        <v>26</v>
      </c>
      <c r="C13" s="14">
        <v>83.83087</v>
      </c>
      <c r="D13" s="14">
        <f>116.25226</f>
        <v>116.25226</v>
      </c>
    </row>
    <row r="14" spans="1:4" ht="15.75" thickBot="1">
      <c r="A14" s="13" t="s">
        <v>27</v>
      </c>
      <c r="B14" s="13" t="s">
        <v>28</v>
      </c>
      <c r="C14" s="14"/>
      <c r="D14" s="14"/>
    </row>
    <row r="15" spans="1:4" ht="15.75" thickBot="1">
      <c r="A15" s="13" t="s">
        <v>14</v>
      </c>
      <c r="B15" s="13" t="s">
        <v>29</v>
      </c>
      <c r="C15" s="14">
        <f>SUM(C16:C18)</f>
        <v>-53.318580000000004</v>
      </c>
      <c r="D15" s="14">
        <f>SUM(D16:D18)</f>
        <v>-74.3562</v>
      </c>
    </row>
    <row r="16" spans="1:4" ht="15.75" thickBot="1">
      <c r="A16" s="13" t="s">
        <v>30</v>
      </c>
      <c r="B16" s="13" t="s">
        <v>31</v>
      </c>
      <c r="C16" s="14">
        <f>-41.06873</f>
        <v>-41.06873</v>
      </c>
      <c r="D16" s="14">
        <f>-(19.99998+19.99998+19.188)</f>
        <v>-59.187960000000004</v>
      </c>
    </row>
    <row r="17" spans="1:4" ht="15.75" thickBot="1">
      <c r="A17" s="13" t="s">
        <v>32</v>
      </c>
      <c r="B17" s="13" t="s">
        <v>33</v>
      </c>
      <c r="C17" s="14">
        <f>-9.99985-2.25</f>
        <v>-12.24985</v>
      </c>
      <c r="D17" s="14">
        <f>-(13.09998+2.06826)</f>
        <v>-15.16824</v>
      </c>
    </row>
    <row r="18" spans="1:4" ht="15.75" thickBot="1">
      <c r="A18" s="13" t="s">
        <v>34</v>
      </c>
      <c r="B18" s="13" t="s">
        <v>35</v>
      </c>
      <c r="C18" s="14"/>
      <c r="D18" s="14"/>
    </row>
    <row r="19" spans="1:4" ht="15.75" thickBot="1">
      <c r="A19" s="13" t="s">
        <v>14</v>
      </c>
      <c r="B19" s="13" t="s">
        <v>36</v>
      </c>
      <c r="C19" s="14">
        <f>SUM(C20:C23)</f>
        <v>-30.56213</v>
      </c>
      <c r="D19" s="14">
        <f>SUM(D20:D23)</f>
        <v>-38.5609</v>
      </c>
    </row>
    <row r="20" spans="1:4" ht="34.5" thickBot="1">
      <c r="A20" s="13" t="s">
        <v>37</v>
      </c>
      <c r="B20" s="13" t="s">
        <v>38</v>
      </c>
      <c r="C20" s="14">
        <f>-26.72871-(340/1000)-(1.0053)-(140.58/1000)-(2.34754)</f>
        <v>-30.56213</v>
      </c>
      <c r="D20" s="14">
        <f>-38.5609</f>
        <v>-38.5609</v>
      </c>
    </row>
    <row r="21" spans="1:4" ht="15.75" thickBot="1">
      <c r="A21" s="13" t="s">
        <v>39</v>
      </c>
      <c r="B21" s="13" t="s">
        <v>40</v>
      </c>
      <c r="C21" s="14"/>
      <c r="D21" s="14"/>
    </row>
    <row r="22" spans="1:4" ht="15.75" thickBot="1">
      <c r="A22" s="13" t="s">
        <v>41</v>
      </c>
      <c r="B22" s="13" t="s">
        <v>42</v>
      </c>
      <c r="C22" s="14"/>
      <c r="D22" s="14"/>
    </row>
    <row r="23" spans="1:4" ht="15.75" thickBot="1">
      <c r="A23" s="13" t="s">
        <v>43</v>
      </c>
      <c r="B23" s="13" t="s">
        <v>44</v>
      </c>
      <c r="C23" s="14"/>
      <c r="D23" s="14"/>
    </row>
    <row r="24" spans="1:4" ht="15.75" thickBot="1">
      <c r="A24" s="13" t="s">
        <v>14</v>
      </c>
      <c r="B24" s="13" t="s">
        <v>45</v>
      </c>
      <c r="C24" s="14">
        <f>SUM(C25:C27)</f>
        <v>-90.25351</v>
      </c>
      <c r="D24" s="14">
        <f>SUM(D25:D27)</f>
        <v>-129.33124</v>
      </c>
    </row>
    <row r="25" spans="1:4" ht="15.75" thickBot="1">
      <c r="A25" s="13" t="s">
        <v>46</v>
      </c>
      <c r="B25" s="13" t="s">
        <v>47</v>
      </c>
      <c r="C25" s="14"/>
      <c r="D25" s="14"/>
    </row>
    <row r="26" spans="1:4" ht="15.75" thickBot="1">
      <c r="A26" s="13" t="s">
        <v>48</v>
      </c>
      <c r="B26" s="13" t="s">
        <v>49</v>
      </c>
      <c r="C26" s="14">
        <f>-90.25351</f>
        <v>-90.25351</v>
      </c>
      <c r="D26" s="14">
        <v>-129.33124</v>
      </c>
    </row>
    <row r="27" spans="1:4" ht="15.75" thickBot="1">
      <c r="A27" s="13" t="s">
        <v>50</v>
      </c>
      <c r="B27" s="13" t="s">
        <v>51</v>
      </c>
      <c r="C27" s="14"/>
      <c r="D27" s="14"/>
    </row>
    <row r="28" spans="1:4" ht="15.75" thickBot="1">
      <c r="A28" s="13" t="s">
        <v>14</v>
      </c>
      <c r="B28" s="13" t="s">
        <v>52</v>
      </c>
      <c r="C28" s="14">
        <f>8.47426</f>
        <v>8.47426</v>
      </c>
      <c r="D28" s="14">
        <v>16.94854</v>
      </c>
    </row>
    <row r="29" spans="1:4" ht="15.75" thickBot="1">
      <c r="A29" s="13" t="s">
        <v>53</v>
      </c>
      <c r="B29" s="13" t="s">
        <v>54</v>
      </c>
      <c r="C29" s="14"/>
      <c r="D29" s="14"/>
    </row>
    <row r="30" spans="1:4" ht="15.75" thickBot="1">
      <c r="A30" s="13" t="s">
        <v>14</v>
      </c>
      <c r="B30" s="13" t="s">
        <v>55</v>
      </c>
      <c r="C30" s="14">
        <f>C31+C35</f>
        <v>0</v>
      </c>
      <c r="D30" s="14">
        <f>D31+D35</f>
        <v>0</v>
      </c>
    </row>
    <row r="31" spans="1:4" ht="15.75" thickBot="1">
      <c r="A31" s="13" t="s">
        <v>14</v>
      </c>
      <c r="B31" s="13" t="s">
        <v>56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57</v>
      </c>
      <c r="B32" s="13" t="s">
        <v>58</v>
      </c>
      <c r="C32" s="14"/>
      <c r="D32" s="14"/>
    </row>
    <row r="33" spans="1:4" ht="15.75" thickBot="1">
      <c r="A33" s="13" t="s">
        <v>59</v>
      </c>
      <c r="B33" s="13" t="s">
        <v>60</v>
      </c>
      <c r="C33" s="14"/>
      <c r="D33" s="14"/>
    </row>
    <row r="34" spans="1:4" ht="15.75" thickBot="1">
      <c r="A34" s="13" t="s">
        <v>61</v>
      </c>
      <c r="B34" s="13" t="s">
        <v>62</v>
      </c>
      <c r="C34" s="14"/>
      <c r="D34" s="14"/>
    </row>
    <row r="35" spans="1:4" ht="15.75" thickBot="1">
      <c r="A35" s="13" t="s">
        <v>14</v>
      </c>
      <c r="B35" s="13" t="s">
        <v>63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64</v>
      </c>
      <c r="B36" s="13" t="s">
        <v>58</v>
      </c>
      <c r="C36" s="14"/>
      <c r="D36" s="14"/>
    </row>
    <row r="37" spans="1:4" ht="15.75" thickBot="1">
      <c r="A37" s="13" t="s">
        <v>65</v>
      </c>
      <c r="B37" s="13" t="s">
        <v>60</v>
      </c>
      <c r="C37" s="14"/>
      <c r="D37" s="14"/>
    </row>
    <row r="38" spans="1:4" ht="15.75" thickBot="1">
      <c r="A38" s="13" t="s">
        <v>66</v>
      </c>
      <c r="B38" s="13" t="s">
        <v>62</v>
      </c>
      <c r="C38" s="14"/>
      <c r="D38" s="14"/>
    </row>
    <row r="39" spans="1:4" ht="15.75" thickBot="1">
      <c r="A39" s="13" t="s">
        <v>67</v>
      </c>
      <c r="B39" s="13" t="s">
        <v>68</v>
      </c>
      <c r="C39" s="14"/>
      <c r="D39" s="14"/>
    </row>
    <row r="40" spans="1:4" ht="15.75" thickBot="1">
      <c r="A40" s="13" t="s">
        <v>67</v>
      </c>
      <c r="B40" s="13" t="s">
        <v>69</v>
      </c>
      <c r="C40" s="14">
        <f>SUM(C41:C42)</f>
        <v>0</v>
      </c>
      <c r="D40" s="14">
        <f>SUM(D41:D42)</f>
        <v>0</v>
      </c>
    </row>
    <row r="41" spans="1:4" ht="15.75" thickBot="1">
      <c r="A41" s="13" t="s">
        <v>70</v>
      </c>
      <c r="B41" s="13" t="s">
        <v>71</v>
      </c>
      <c r="C41" s="14"/>
      <c r="D41" s="14"/>
    </row>
    <row r="42" spans="1:4" ht="15.75" thickBot="1">
      <c r="A42" s="13" t="s">
        <v>72</v>
      </c>
      <c r="B42" s="13" t="s">
        <v>73</v>
      </c>
      <c r="C42" s="14"/>
      <c r="D42" s="14"/>
    </row>
    <row r="43" spans="1:4" ht="15.75" thickBot="1">
      <c r="A43" s="11" t="s">
        <v>14</v>
      </c>
      <c r="B43" s="11" t="s">
        <v>74</v>
      </c>
      <c r="C43" s="12">
        <f>C4+C5+C6+C7+C12+C15+C19+C24+C28+C29+C30+C39+C40</f>
        <v>-82.03909</v>
      </c>
      <c r="D43" s="12">
        <f>D4+D5+D6+D7+D12+D15+D19+D24+D28+D29+D30+D39+D40</f>
        <v>-111.08403999999999</v>
      </c>
    </row>
    <row r="44" spans="1:4" ht="15.75" thickBot="1">
      <c r="A44" s="13" t="s">
        <v>14</v>
      </c>
      <c r="B44" s="13" t="s">
        <v>75</v>
      </c>
      <c r="C44" s="14">
        <f>SUM(C45:C46)</f>
        <v>0.0148</v>
      </c>
      <c r="D44" s="14">
        <f>SUM(D45:D46)</f>
        <v>0.09509000000000001</v>
      </c>
    </row>
    <row r="45" spans="1:4" ht="15.75" thickBot="1">
      <c r="A45" s="13" t="s">
        <v>76</v>
      </c>
      <c r="B45" s="13" t="s">
        <v>77</v>
      </c>
      <c r="C45" s="14"/>
      <c r="D45" s="14"/>
    </row>
    <row r="46" spans="1:4" ht="15.75" thickBot="1">
      <c r="A46" s="13" t="s">
        <v>78</v>
      </c>
      <c r="B46" s="13" t="s">
        <v>79</v>
      </c>
      <c r="C46" s="14">
        <f>14.8/1000</f>
        <v>0.0148</v>
      </c>
      <c r="D46" s="14">
        <f>95.09/1000</f>
        <v>0.09509000000000001</v>
      </c>
    </row>
    <row r="47" spans="1:4" ht="15.75" thickBot="1">
      <c r="A47" s="13" t="s">
        <v>14</v>
      </c>
      <c r="B47" s="13" t="s">
        <v>80</v>
      </c>
      <c r="C47" s="14">
        <f>SUM(C48:C50)</f>
        <v>0</v>
      </c>
      <c r="D47" s="14">
        <f>SUM(D48:D50)</f>
        <v>0</v>
      </c>
    </row>
    <row r="48" spans="1:4" ht="45.75" thickBot="1">
      <c r="A48" s="13" t="s">
        <v>81</v>
      </c>
      <c r="B48" s="13" t="s">
        <v>82</v>
      </c>
      <c r="C48" s="14"/>
      <c r="D48" s="14"/>
    </row>
    <row r="49" spans="1:4" ht="57" thickBot="1">
      <c r="A49" s="13" t="s">
        <v>83</v>
      </c>
      <c r="B49" s="13" t="s">
        <v>84</v>
      </c>
      <c r="C49" s="14"/>
      <c r="D49" s="14"/>
    </row>
    <row r="50" spans="1:4" ht="15.75" thickBot="1">
      <c r="A50" s="13" t="s">
        <v>85</v>
      </c>
      <c r="B50" s="13" t="s">
        <v>86</v>
      </c>
      <c r="C50" s="14"/>
      <c r="D50" s="14"/>
    </row>
    <row r="51" spans="1:4" ht="15.75" thickBot="1">
      <c r="A51" s="13" t="s">
        <v>87</v>
      </c>
      <c r="B51" s="13" t="s">
        <v>88</v>
      </c>
      <c r="C51" s="14"/>
      <c r="D51" s="14"/>
    </row>
    <row r="52" spans="1:4" ht="15.75" thickBot="1">
      <c r="A52" s="13" t="s">
        <v>89</v>
      </c>
      <c r="B52" s="13" t="s">
        <v>90</v>
      </c>
      <c r="C52" s="14"/>
      <c r="D52" s="14"/>
    </row>
    <row r="53" spans="1:4" ht="23.25" thickBot="1">
      <c r="A53" s="13" t="s">
        <v>91</v>
      </c>
      <c r="B53" s="13" t="s">
        <v>92</v>
      </c>
      <c r="C53" s="14"/>
      <c r="D53" s="14"/>
    </row>
    <row r="54" spans="1:4" ht="15.75" thickBot="1">
      <c r="A54" s="13" t="s">
        <v>14</v>
      </c>
      <c r="B54" s="13" t="s">
        <v>93</v>
      </c>
      <c r="C54" s="14"/>
      <c r="D54" s="14"/>
    </row>
    <row r="55" spans="1:4" ht="15.75" thickBot="1">
      <c r="A55" s="11" t="s">
        <v>14</v>
      </c>
      <c r="B55" s="11" t="s">
        <v>94</v>
      </c>
      <c r="C55" s="12">
        <f>C44+C47+C51+C52+C53+C54</f>
        <v>0.0148</v>
      </c>
      <c r="D55" s="12">
        <f>D44+D47+D51+D52+D53+D54</f>
        <v>0.09509000000000001</v>
      </c>
    </row>
    <row r="56" spans="1:4" ht="15.75" thickBot="1">
      <c r="A56" s="11" t="s">
        <v>14</v>
      </c>
      <c r="B56" s="11" t="s">
        <v>95</v>
      </c>
      <c r="C56" s="12">
        <f>C43+C55</f>
        <v>-82.02429000000001</v>
      </c>
      <c r="D56" s="12">
        <f>D43+D55</f>
        <v>-110.98894999999999</v>
      </c>
    </row>
    <row r="57" spans="1:4" ht="15.75" thickBot="1">
      <c r="A57" s="13" t="s">
        <v>96</v>
      </c>
      <c r="B57" s="13" t="s">
        <v>97</v>
      </c>
      <c r="C57" s="14"/>
      <c r="D57" s="14"/>
    </row>
    <row r="58" spans="1:4" ht="23.25" thickBot="1">
      <c r="A58" s="11" t="s">
        <v>14</v>
      </c>
      <c r="B58" s="11" t="s">
        <v>98</v>
      </c>
      <c r="C58" s="12">
        <f>C56+C57</f>
        <v>-82.02429000000001</v>
      </c>
      <c r="D58" s="12">
        <f>D56+D57</f>
        <v>-110.98894999999999</v>
      </c>
    </row>
    <row r="59" spans="1:4" ht="15.75" thickBot="1">
      <c r="A59" s="15"/>
      <c r="B59" s="15" t="s">
        <v>99</v>
      </c>
      <c r="C59" s="17">
        <f>C60</f>
        <v>0</v>
      </c>
      <c r="D59" s="17">
        <f>D60</f>
        <v>0</v>
      </c>
    </row>
    <row r="60" spans="1:4" ht="15.75" thickBot="1">
      <c r="A60" s="13" t="s">
        <v>14</v>
      </c>
      <c r="B60" s="13" t="s">
        <v>100</v>
      </c>
      <c r="C60" s="14"/>
      <c r="D60" s="14"/>
    </row>
    <row r="61" spans="1:4" ht="15.75" thickBot="1">
      <c r="A61" s="13" t="s">
        <v>14</v>
      </c>
      <c r="B61" s="13" t="s">
        <v>101</v>
      </c>
      <c r="C61" s="14">
        <f>C58+C60</f>
        <v>-82.02429000000001</v>
      </c>
      <c r="D61" s="14">
        <f>D58+D60</f>
        <v>-110.98894999999999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1" t="s">
        <v>2</v>
      </c>
      <c r="B1" s="71"/>
      <c r="C1" s="71"/>
      <c r="D1" s="71"/>
    </row>
    <row r="2" spans="1:4" ht="20.25" thickBot="1">
      <c r="A2" s="15"/>
      <c r="B2" s="16" t="s">
        <v>5</v>
      </c>
      <c r="C2" s="15">
        <v>2017</v>
      </c>
      <c r="D2" s="52">
        <v>42735</v>
      </c>
    </row>
    <row r="3" spans="1:4" ht="15.75" thickBot="1">
      <c r="A3" s="15"/>
      <c r="B3" s="15" t="s">
        <v>7</v>
      </c>
      <c r="C3" s="17">
        <f>C58</f>
        <v>1420.98</v>
      </c>
      <c r="D3" s="17">
        <f>D58</f>
        <v>263.2099999999999</v>
      </c>
    </row>
    <row r="4" spans="1:4" ht="23.25" thickBot="1">
      <c r="A4" s="13" t="s">
        <v>8</v>
      </c>
      <c r="B4" s="13" t="s">
        <v>9</v>
      </c>
      <c r="C4" s="14">
        <v>2975.06</v>
      </c>
      <c r="D4" s="14">
        <v>2381.45</v>
      </c>
    </row>
    <row r="5" spans="1:4" ht="15.75" thickBot="1">
      <c r="A5" s="13" t="s">
        <v>10</v>
      </c>
      <c r="B5" s="13" t="s">
        <v>11</v>
      </c>
      <c r="C5" s="14"/>
      <c r="D5" s="14"/>
    </row>
    <row r="6" spans="1:4" ht="15.75" thickBot="1">
      <c r="A6" s="13" t="s">
        <v>12</v>
      </c>
      <c r="B6" s="13" t="s">
        <v>13</v>
      </c>
      <c r="C6" s="14"/>
      <c r="D6" s="14"/>
    </row>
    <row r="7" spans="1:4" ht="15.75" thickBot="1">
      <c r="A7" s="13" t="s">
        <v>14</v>
      </c>
      <c r="B7" s="13" t="s">
        <v>15</v>
      </c>
      <c r="C7" s="14">
        <f>SUM(C8:C11)</f>
        <v>-36.46</v>
      </c>
      <c r="D7" s="14">
        <f>SUM(D8:D11)</f>
        <v>-44.45</v>
      </c>
    </row>
    <row r="8" spans="1:4" ht="15.75" thickBot="1">
      <c r="A8" s="13" t="s">
        <v>16</v>
      </c>
      <c r="B8" s="13" t="s">
        <v>17</v>
      </c>
      <c r="C8" s="14"/>
      <c r="D8" s="14"/>
    </row>
    <row r="9" spans="1:4" ht="34.5" thickBot="1">
      <c r="A9" s="13" t="s">
        <v>18</v>
      </c>
      <c r="B9" s="13" t="s">
        <v>19</v>
      </c>
      <c r="C9" s="14">
        <v>-36.46</v>
      </c>
      <c r="D9" s="14">
        <v>-44.45</v>
      </c>
    </row>
    <row r="10" spans="1:4" ht="15.75" thickBot="1">
      <c r="A10" s="13" t="s">
        <v>20</v>
      </c>
      <c r="B10" s="13" t="s">
        <v>21</v>
      </c>
      <c r="C10" s="14"/>
      <c r="D10" s="14"/>
    </row>
    <row r="11" spans="1:4" ht="23.25" thickBot="1">
      <c r="A11" s="13" t="s">
        <v>22</v>
      </c>
      <c r="B11" s="13" t="s">
        <v>23</v>
      </c>
      <c r="C11" s="14"/>
      <c r="D11" s="14"/>
    </row>
    <row r="12" spans="1:4" ht="15.75" thickBot="1">
      <c r="A12" s="13" t="s">
        <v>14</v>
      </c>
      <c r="B12" s="13" t="s">
        <v>24</v>
      </c>
      <c r="C12" s="14">
        <f>SUM(C13:C14)</f>
        <v>50.33</v>
      </c>
      <c r="D12" s="14">
        <f>SUM(D13:D14)</f>
        <v>33.08</v>
      </c>
    </row>
    <row r="13" spans="1:4" ht="15.75" thickBot="1">
      <c r="A13" s="13" t="s">
        <v>25</v>
      </c>
      <c r="B13" s="13" t="s">
        <v>26</v>
      </c>
      <c r="C13" s="14">
        <v>50.33</v>
      </c>
      <c r="D13" s="14">
        <v>33.08</v>
      </c>
    </row>
    <row r="14" spans="1:4" ht="15.75" thickBot="1">
      <c r="A14" s="13" t="s">
        <v>27</v>
      </c>
      <c r="B14" s="13" t="s">
        <v>28</v>
      </c>
      <c r="C14" s="14"/>
      <c r="D14" s="14"/>
    </row>
    <row r="15" spans="1:4" ht="15.75" thickBot="1">
      <c r="A15" s="13" t="s">
        <v>14</v>
      </c>
      <c r="B15" s="13" t="s">
        <v>29</v>
      </c>
      <c r="C15" s="14">
        <f>SUM(C16:C18)</f>
        <v>-629.14</v>
      </c>
      <c r="D15" s="14">
        <f>SUM(D16:D18)</f>
        <v>-850.5</v>
      </c>
    </row>
    <row r="16" spans="1:4" ht="15.75" thickBot="1">
      <c r="A16" s="13" t="s">
        <v>30</v>
      </c>
      <c r="B16" s="13" t="s">
        <v>31</v>
      </c>
      <c r="C16" s="14">
        <v>-478.15</v>
      </c>
      <c r="D16" s="14">
        <v>-651.08</v>
      </c>
    </row>
    <row r="17" spans="1:4" ht="15.75" thickBot="1">
      <c r="A17" s="13" t="s">
        <v>32</v>
      </c>
      <c r="B17" s="13" t="s">
        <v>33</v>
      </c>
      <c r="C17" s="14">
        <v>-150.99</v>
      </c>
      <c r="D17" s="14">
        <v>-199.42</v>
      </c>
    </row>
    <row r="18" spans="1:4" ht="15.75" thickBot="1">
      <c r="A18" s="13" t="s">
        <v>34</v>
      </c>
      <c r="B18" s="13" t="s">
        <v>35</v>
      </c>
      <c r="C18" s="14"/>
      <c r="D18" s="14"/>
    </row>
    <row r="19" spans="1:4" ht="15.75" thickBot="1">
      <c r="A19" s="13" t="s">
        <v>14</v>
      </c>
      <c r="B19" s="13" t="s">
        <v>36</v>
      </c>
      <c r="C19" s="14">
        <f>SUM(C20:C23)</f>
        <v>-429.74</v>
      </c>
      <c r="D19" s="14">
        <f>SUM(D20:D23)</f>
        <v>-1023.02</v>
      </c>
    </row>
    <row r="20" spans="1:4" ht="34.5" thickBot="1">
      <c r="A20" s="13" t="s">
        <v>37</v>
      </c>
      <c r="B20" s="13" t="s">
        <v>38</v>
      </c>
      <c r="C20" s="14">
        <v>-429.24</v>
      </c>
      <c r="D20" s="14">
        <f>-1023.02+2.7</f>
        <v>-1020.3199999999999</v>
      </c>
    </row>
    <row r="21" spans="1:4" ht="15.75" thickBot="1">
      <c r="A21" s="13" t="s">
        <v>39</v>
      </c>
      <c r="B21" s="13" t="s">
        <v>40</v>
      </c>
      <c r="C21" s="14">
        <v>-0.5</v>
      </c>
      <c r="D21" s="14">
        <v>-2.7</v>
      </c>
    </row>
    <row r="22" spans="1:4" ht="15.75" thickBot="1">
      <c r="A22" s="13" t="s">
        <v>41</v>
      </c>
      <c r="B22" s="13" t="s">
        <v>42</v>
      </c>
      <c r="C22" s="14"/>
      <c r="D22" s="14"/>
    </row>
    <row r="23" spans="1:4" ht="15.75" thickBot="1">
      <c r="A23" s="13" t="s">
        <v>43</v>
      </c>
      <c r="B23" s="13" t="s">
        <v>44</v>
      </c>
      <c r="C23" s="14"/>
      <c r="D23" s="14"/>
    </row>
    <row r="24" spans="1:4" ht="15.75" thickBot="1">
      <c r="A24" s="13" t="s">
        <v>14</v>
      </c>
      <c r="B24" s="13" t="s">
        <v>45</v>
      </c>
      <c r="C24" s="14">
        <f>SUM(C25:C27)</f>
        <v>0</v>
      </c>
      <c r="D24" s="14">
        <f>SUM(D25:D27)</f>
        <v>-1.98</v>
      </c>
    </row>
    <row r="25" spans="1:4" ht="15.75" thickBot="1">
      <c r="A25" s="13" t="s">
        <v>46</v>
      </c>
      <c r="B25" s="13" t="s">
        <v>47</v>
      </c>
      <c r="C25" s="14"/>
      <c r="D25" s="14">
        <v>-1.98</v>
      </c>
    </row>
    <row r="26" spans="1:4" ht="15.75" thickBot="1">
      <c r="A26" s="13" t="s">
        <v>48</v>
      </c>
      <c r="B26" s="13" t="s">
        <v>49</v>
      </c>
      <c r="C26" s="14"/>
      <c r="D26" s="14"/>
    </row>
    <row r="27" spans="1:4" ht="15.75" thickBot="1">
      <c r="A27" s="13" t="s">
        <v>50</v>
      </c>
      <c r="B27" s="13" t="s">
        <v>51</v>
      </c>
      <c r="C27" s="14"/>
      <c r="D27" s="14"/>
    </row>
    <row r="28" spans="1:4" ht="15.75" thickBot="1">
      <c r="A28" s="13" t="s">
        <v>14</v>
      </c>
      <c r="B28" s="13" t="s">
        <v>52</v>
      </c>
      <c r="C28" s="14"/>
      <c r="D28" s="14"/>
    </row>
    <row r="29" spans="1:4" ht="15.75" thickBot="1">
      <c r="A29" s="13" t="s">
        <v>53</v>
      </c>
      <c r="B29" s="13" t="s">
        <v>54</v>
      </c>
      <c r="C29" s="14"/>
      <c r="D29" s="14"/>
    </row>
    <row r="30" spans="1:4" ht="15.75" thickBot="1">
      <c r="A30" s="13" t="s">
        <v>14</v>
      </c>
      <c r="B30" s="13" t="s">
        <v>55</v>
      </c>
      <c r="C30" s="14">
        <f>C31+C35</f>
        <v>0</v>
      </c>
      <c r="D30" s="14">
        <f>D31+D35</f>
        <v>0</v>
      </c>
    </row>
    <row r="31" spans="1:4" ht="15.75" thickBot="1">
      <c r="A31" s="13" t="s">
        <v>14</v>
      </c>
      <c r="B31" s="13" t="s">
        <v>56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57</v>
      </c>
      <c r="B32" s="13" t="s">
        <v>58</v>
      </c>
      <c r="C32" s="14"/>
      <c r="D32" s="14"/>
    </row>
    <row r="33" spans="1:4" ht="15.75" thickBot="1">
      <c r="A33" s="13" t="s">
        <v>59</v>
      </c>
      <c r="B33" s="13" t="s">
        <v>60</v>
      </c>
      <c r="C33" s="14"/>
      <c r="D33" s="14"/>
    </row>
    <row r="34" spans="1:4" ht="15.75" thickBot="1">
      <c r="A34" s="13" t="s">
        <v>61</v>
      </c>
      <c r="B34" s="13" t="s">
        <v>62</v>
      </c>
      <c r="C34" s="14"/>
      <c r="D34" s="14"/>
    </row>
    <row r="35" spans="1:4" ht="15.75" thickBot="1">
      <c r="A35" s="13" t="s">
        <v>14</v>
      </c>
      <c r="B35" s="13" t="s">
        <v>63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64</v>
      </c>
      <c r="B36" s="13" t="s">
        <v>58</v>
      </c>
      <c r="C36" s="14"/>
      <c r="D36" s="14"/>
    </row>
    <row r="37" spans="1:4" ht="15.75" thickBot="1">
      <c r="A37" s="13" t="s">
        <v>65</v>
      </c>
      <c r="B37" s="13" t="s">
        <v>60</v>
      </c>
      <c r="C37" s="14"/>
      <c r="D37" s="14"/>
    </row>
    <row r="38" spans="1:4" ht="15.75" thickBot="1">
      <c r="A38" s="13" t="s">
        <v>66</v>
      </c>
      <c r="B38" s="13" t="s">
        <v>62</v>
      </c>
      <c r="C38" s="14"/>
      <c r="D38" s="14"/>
    </row>
    <row r="39" spans="1:4" ht="15.75" thickBot="1">
      <c r="A39" s="13" t="s">
        <v>67</v>
      </c>
      <c r="B39" s="13" t="s">
        <v>68</v>
      </c>
      <c r="C39" s="14"/>
      <c r="D39" s="14"/>
    </row>
    <row r="40" spans="1:4" ht="15.75" thickBot="1">
      <c r="A40" s="13" t="s">
        <v>67</v>
      </c>
      <c r="B40" s="13" t="s">
        <v>69</v>
      </c>
      <c r="C40" s="14">
        <f>SUM(C41:C42)</f>
        <v>-513.34</v>
      </c>
      <c r="D40" s="14">
        <f>SUM(D41:D42)</f>
        <v>-170</v>
      </c>
    </row>
    <row r="41" spans="1:4" ht="15.75" thickBot="1">
      <c r="A41" s="13" t="s">
        <v>70</v>
      </c>
      <c r="B41" s="13" t="s">
        <v>71</v>
      </c>
      <c r="C41" s="14">
        <v>-513.34</v>
      </c>
      <c r="D41" s="14">
        <v>-170</v>
      </c>
    </row>
    <row r="42" spans="1:4" ht="15.75" thickBot="1">
      <c r="A42" s="13" t="s">
        <v>72</v>
      </c>
      <c r="B42" s="13" t="s">
        <v>73</v>
      </c>
      <c r="C42" s="14"/>
      <c r="D42" s="14"/>
    </row>
    <row r="43" spans="1:4" ht="15.75" thickBot="1">
      <c r="A43" s="11" t="s">
        <v>14</v>
      </c>
      <c r="B43" s="11" t="s">
        <v>74</v>
      </c>
      <c r="C43" s="12">
        <f>C4+C5+C6+C7+C12+C15+C19+C24+C28+C29+C30+C39+C40</f>
        <v>1416.71</v>
      </c>
      <c r="D43" s="12">
        <f>D4+D5+D6+D7+D12+D15+D19+D24+D28+D29+D30+D39+D40</f>
        <v>324.5799999999999</v>
      </c>
    </row>
    <row r="44" spans="1:4" ht="15.75" thickBot="1">
      <c r="A44" s="13" t="s">
        <v>14</v>
      </c>
      <c r="B44" s="13" t="s">
        <v>75</v>
      </c>
      <c r="C44" s="14">
        <f>SUM(C45:C46)</f>
        <v>4.87</v>
      </c>
      <c r="D44" s="14">
        <f>SUM(D45:D46)</f>
        <v>9.91</v>
      </c>
    </row>
    <row r="45" spans="1:4" ht="15.75" thickBot="1">
      <c r="A45" s="13" t="s">
        <v>76</v>
      </c>
      <c r="B45" s="13" t="s">
        <v>77</v>
      </c>
      <c r="C45" s="14"/>
      <c r="D45" s="14"/>
    </row>
    <row r="46" spans="1:4" ht="15.75" thickBot="1">
      <c r="A46" s="13" t="s">
        <v>78</v>
      </c>
      <c r="B46" s="13" t="s">
        <v>79</v>
      </c>
      <c r="C46" s="14">
        <v>4.87</v>
      </c>
      <c r="D46" s="14">
        <v>9.91</v>
      </c>
    </row>
    <row r="47" spans="1:4" ht="15.75" thickBot="1">
      <c r="A47" s="13" t="s">
        <v>14</v>
      </c>
      <c r="B47" s="13" t="s">
        <v>80</v>
      </c>
      <c r="C47" s="14">
        <f>SUM(C48:C50)</f>
        <v>-0.6</v>
      </c>
      <c r="D47" s="14">
        <f>SUM(D48:D50)</f>
        <v>-6.21</v>
      </c>
    </row>
    <row r="48" spans="1:4" ht="45.75" thickBot="1">
      <c r="A48" s="13" t="s">
        <v>81</v>
      </c>
      <c r="B48" s="13" t="s">
        <v>82</v>
      </c>
      <c r="C48" s="14"/>
      <c r="D48" s="14"/>
    </row>
    <row r="49" spans="1:4" ht="57" thickBot="1">
      <c r="A49" s="13" t="s">
        <v>83</v>
      </c>
      <c r="B49" s="13" t="s">
        <v>84</v>
      </c>
      <c r="C49" s="14">
        <v>-0.6</v>
      </c>
      <c r="D49" s="14">
        <v>-6.21</v>
      </c>
    </row>
    <row r="50" spans="1:4" ht="15.75" thickBot="1">
      <c r="A50" s="13" t="s">
        <v>85</v>
      </c>
      <c r="B50" s="13" t="s">
        <v>86</v>
      </c>
      <c r="C50" s="14"/>
      <c r="D50" s="14"/>
    </row>
    <row r="51" spans="1:4" ht="15.75" thickBot="1">
      <c r="A51" s="13" t="s">
        <v>87</v>
      </c>
      <c r="B51" s="13" t="s">
        <v>88</v>
      </c>
      <c r="C51" s="14"/>
      <c r="D51" s="14"/>
    </row>
    <row r="52" spans="1:4" ht="15.75" thickBot="1">
      <c r="A52" s="13" t="s">
        <v>89</v>
      </c>
      <c r="B52" s="13" t="s">
        <v>90</v>
      </c>
      <c r="C52" s="14"/>
      <c r="D52" s="14"/>
    </row>
    <row r="53" spans="1:4" ht="23.25" thickBot="1">
      <c r="A53" s="13" t="s">
        <v>91</v>
      </c>
      <c r="B53" s="13" t="s">
        <v>92</v>
      </c>
      <c r="C53" s="14"/>
      <c r="D53" s="14"/>
    </row>
    <row r="54" spans="1:4" ht="15.75" thickBot="1">
      <c r="A54" s="13" t="s">
        <v>14</v>
      </c>
      <c r="B54" s="13" t="s">
        <v>93</v>
      </c>
      <c r="C54" s="14"/>
      <c r="D54" s="14"/>
    </row>
    <row r="55" spans="1:4" ht="15.75" thickBot="1">
      <c r="A55" s="11" t="s">
        <v>14</v>
      </c>
      <c r="B55" s="11" t="s">
        <v>94</v>
      </c>
      <c r="C55" s="12">
        <f>C44+C47+C51+C52+C53+C54</f>
        <v>4.2700000000000005</v>
      </c>
      <c r="D55" s="12">
        <f>D44+D47+D51+D52+D53+D54</f>
        <v>3.7</v>
      </c>
    </row>
    <row r="56" spans="1:4" ht="15.75" thickBot="1">
      <c r="A56" s="11" t="s">
        <v>14</v>
      </c>
      <c r="B56" s="11" t="s">
        <v>95</v>
      </c>
      <c r="C56" s="12">
        <f>C43+C55</f>
        <v>1420.98</v>
      </c>
      <c r="D56" s="12">
        <f>D43+D55</f>
        <v>328.2799999999999</v>
      </c>
    </row>
    <row r="57" spans="1:4" ht="15.75" thickBot="1">
      <c r="A57" s="13" t="s">
        <v>96</v>
      </c>
      <c r="B57" s="13" t="s">
        <v>97</v>
      </c>
      <c r="C57" s="14"/>
      <c r="D57" s="14">
        <v>-65.07</v>
      </c>
    </row>
    <row r="58" spans="1:4" ht="23.25" thickBot="1">
      <c r="A58" s="11" t="s">
        <v>14</v>
      </c>
      <c r="B58" s="11" t="s">
        <v>98</v>
      </c>
      <c r="C58" s="12">
        <f>C56+C57</f>
        <v>1420.98</v>
      </c>
      <c r="D58" s="12">
        <f>D56+D57</f>
        <v>263.2099999999999</v>
      </c>
    </row>
    <row r="59" spans="1:4" ht="15.75" thickBot="1">
      <c r="A59" s="15"/>
      <c r="B59" s="15" t="s">
        <v>99</v>
      </c>
      <c r="C59" s="17">
        <f>C60</f>
        <v>0</v>
      </c>
      <c r="D59" s="17">
        <f>D60</f>
        <v>0</v>
      </c>
    </row>
    <row r="60" spans="1:4" ht="15.75" thickBot="1">
      <c r="A60" s="13" t="s">
        <v>14</v>
      </c>
      <c r="B60" s="13" t="s">
        <v>100</v>
      </c>
      <c r="C60" s="14"/>
      <c r="D60" s="14"/>
    </row>
    <row r="61" spans="1:4" ht="15.75" thickBot="1">
      <c r="A61" s="13" t="s">
        <v>14</v>
      </c>
      <c r="B61" s="13" t="s">
        <v>101</v>
      </c>
      <c r="C61" s="14">
        <f>C58+C60</f>
        <v>1420.98</v>
      </c>
      <c r="D61" s="14">
        <f>D58+D60</f>
        <v>263.2099999999999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A1" sqref="A1:F63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6" ht="19.5" customHeight="1" thickBot="1">
      <c r="A1" s="71" t="s">
        <v>2</v>
      </c>
      <c r="B1" s="71"/>
      <c r="C1" s="71"/>
      <c r="D1" s="71"/>
      <c r="E1" s="53"/>
      <c r="F1" s="53"/>
    </row>
    <row r="2" spans="1:6" ht="20.25" thickBot="1">
      <c r="A2" s="15"/>
      <c r="B2" s="16" t="s">
        <v>5</v>
      </c>
      <c r="C2" s="37">
        <f>'[1]D1'!C3</f>
        <v>43008</v>
      </c>
      <c r="D2" s="37">
        <f>'[1]D1'!D3</f>
        <v>42705</v>
      </c>
      <c r="E2" s="53"/>
      <c r="F2" s="53"/>
    </row>
    <row r="3" spans="1:6" ht="15.75" thickBot="1">
      <c r="A3" s="15"/>
      <c r="B3" s="15" t="s">
        <v>7</v>
      </c>
      <c r="C3" s="17">
        <f>C58</f>
        <v>694.7205899999997</v>
      </c>
      <c r="D3" s="17">
        <f>D58</f>
        <v>1000.1629900000004</v>
      </c>
      <c r="E3" s="53"/>
      <c r="F3" s="53"/>
    </row>
    <row r="4" spans="1:6" ht="23.25" thickBot="1">
      <c r="A4" s="13" t="s">
        <v>8</v>
      </c>
      <c r="B4" s="13" t="s">
        <v>9</v>
      </c>
      <c r="C4" s="14">
        <v>3527.609</v>
      </c>
      <c r="D4" s="14">
        <f>4651245.4/1000</f>
        <v>4651.245400000001</v>
      </c>
      <c r="E4" s="53"/>
      <c r="F4" s="53"/>
    </row>
    <row r="5" spans="1:6" ht="15.75" thickBot="1">
      <c r="A5" s="13" t="s">
        <v>10</v>
      </c>
      <c r="B5" s="13" t="s">
        <v>11</v>
      </c>
      <c r="C5" s="14"/>
      <c r="D5" s="14"/>
      <c r="E5" s="53"/>
      <c r="F5" s="53"/>
    </row>
    <row r="6" spans="1:6" ht="15.75" thickBot="1">
      <c r="A6" s="13" t="s">
        <v>12</v>
      </c>
      <c r="B6" s="13" t="s">
        <v>13</v>
      </c>
      <c r="C6" s="14"/>
      <c r="D6" s="14"/>
      <c r="E6" s="53"/>
      <c r="F6" s="53"/>
    </row>
    <row r="7" spans="1:6" ht="15.75" thickBot="1">
      <c r="A7" s="13" t="s">
        <v>14</v>
      </c>
      <c r="B7" s="13" t="s">
        <v>15</v>
      </c>
      <c r="C7" s="14">
        <f>SUM(C8:C11)</f>
        <v>-342.344</v>
      </c>
      <c r="D7" s="14">
        <f>SUM(D8:D11)</f>
        <v>-521.68577</v>
      </c>
      <c r="E7" s="53"/>
      <c r="F7" s="53"/>
    </row>
    <row r="8" spans="1:6" ht="15.75" thickBot="1">
      <c r="A8" s="13" t="s">
        <v>16</v>
      </c>
      <c r="B8" s="13" t="s">
        <v>17</v>
      </c>
      <c r="C8" s="14">
        <v>-76.128</v>
      </c>
      <c r="D8" s="14">
        <f>-70273.96/1000</f>
        <v>-70.27396</v>
      </c>
      <c r="E8" s="53"/>
      <c r="F8" s="53"/>
    </row>
    <row r="9" spans="1:6" ht="34.5" thickBot="1">
      <c r="A9" s="13" t="s">
        <v>18</v>
      </c>
      <c r="B9" s="13" t="s">
        <v>19</v>
      </c>
      <c r="C9" s="14"/>
      <c r="D9" s="14"/>
      <c r="E9" s="53"/>
      <c r="F9" s="53"/>
    </row>
    <row r="10" spans="1:6" ht="15.75" thickBot="1">
      <c r="A10" s="13" t="s">
        <v>20</v>
      </c>
      <c r="B10" s="13" t="s">
        <v>21</v>
      </c>
      <c r="C10" s="14">
        <v>-266.216</v>
      </c>
      <c r="D10" s="14">
        <f>-451411.81/1000</f>
        <v>-451.41181</v>
      </c>
      <c r="E10" s="53"/>
      <c r="F10" s="53"/>
    </row>
    <row r="11" spans="1:6" ht="23.25" thickBot="1">
      <c r="A11" s="13" t="s">
        <v>22</v>
      </c>
      <c r="B11" s="13" t="s">
        <v>23</v>
      </c>
      <c r="C11" s="14"/>
      <c r="D11" s="14"/>
      <c r="E11" s="53"/>
      <c r="F11" s="53"/>
    </row>
    <row r="12" spans="1:6" ht="15.75" thickBot="1">
      <c r="A12" s="13" t="s">
        <v>14</v>
      </c>
      <c r="B12" s="13" t="s">
        <v>24</v>
      </c>
      <c r="C12" s="14">
        <f>SUM(C13:C14)</f>
        <v>10.033</v>
      </c>
      <c r="D12" s="14">
        <f>SUM(D13:D14)</f>
        <v>40.4288</v>
      </c>
      <c r="E12" s="53"/>
      <c r="F12" s="53"/>
    </row>
    <row r="13" spans="1:6" ht="15.75" thickBot="1">
      <c r="A13" s="13" t="s">
        <v>25</v>
      </c>
      <c r="B13" s="13" t="s">
        <v>26</v>
      </c>
      <c r="C13" s="14">
        <v>10.033</v>
      </c>
      <c r="D13" s="14">
        <f>40428.8/1000</f>
        <v>40.4288</v>
      </c>
      <c r="E13" s="53"/>
      <c r="F13" s="53"/>
    </row>
    <row r="14" spans="1:6" ht="15.75" thickBot="1">
      <c r="A14" s="13" t="s">
        <v>27</v>
      </c>
      <c r="B14" s="13" t="s">
        <v>28</v>
      </c>
      <c r="C14" s="14"/>
      <c r="D14" s="14"/>
      <c r="E14" s="53"/>
      <c r="F14" s="53"/>
    </row>
    <row r="15" spans="1:6" ht="15.75" thickBot="1">
      <c r="A15" s="13" t="s">
        <v>14</v>
      </c>
      <c r="B15" s="13" t="s">
        <v>29</v>
      </c>
      <c r="C15" s="14">
        <f>SUM(C16:C18)</f>
        <v>-1897.508</v>
      </c>
      <c r="D15" s="14">
        <f>SUM(D16:D18)</f>
        <v>-2368.07656</v>
      </c>
      <c r="E15" s="53"/>
      <c r="F15" s="53"/>
    </row>
    <row r="16" spans="1:6" ht="15.75" thickBot="1">
      <c r="A16" s="13" t="s">
        <v>30</v>
      </c>
      <c r="B16" s="13" t="s">
        <v>31</v>
      </c>
      <c r="C16" s="14">
        <f>-1466.622+54</f>
        <v>-1412.622</v>
      </c>
      <c r="D16" s="14">
        <f>(-1677156.93-147677.56+1.54)/1000</f>
        <v>-1824.83295</v>
      </c>
      <c r="E16" s="53"/>
      <c r="F16" s="53"/>
    </row>
    <row r="17" spans="1:6" ht="15.75" thickBot="1">
      <c r="A17" s="13" t="s">
        <v>32</v>
      </c>
      <c r="B17" s="13" t="s">
        <v>33</v>
      </c>
      <c r="C17" s="14">
        <f>-404.917-21.3-4.669</f>
        <v>-430.88599999999997</v>
      </c>
      <c r="D17" s="14">
        <f>(-506743.51-34091.32-2408.78)/1000</f>
        <v>-543.24361</v>
      </c>
      <c r="E17" s="53"/>
      <c r="F17" s="54"/>
    </row>
    <row r="18" spans="1:6" ht="15.75" thickBot="1">
      <c r="A18" s="13" t="s">
        <v>34</v>
      </c>
      <c r="B18" s="13" t="s">
        <v>35</v>
      </c>
      <c r="C18" s="14">
        <v>-54</v>
      </c>
      <c r="D18" s="14"/>
      <c r="E18" s="53"/>
      <c r="F18" s="53"/>
    </row>
    <row r="19" spans="1:6" ht="15.75" thickBot="1">
      <c r="A19" s="13" t="s">
        <v>14</v>
      </c>
      <c r="B19" s="13" t="s">
        <v>36</v>
      </c>
      <c r="C19" s="14">
        <f>SUM(C20:C23)</f>
        <v>-323.56941</v>
      </c>
      <c r="D19" s="14">
        <f>SUM(D20:D23)</f>
        <v>-412.92132000000004</v>
      </c>
      <c r="E19" s="53"/>
      <c r="F19" s="53"/>
    </row>
    <row r="20" spans="1:6" ht="34.5" thickBot="1">
      <c r="A20" s="13" t="s">
        <v>37</v>
      </c>
      <c r="B20" s="13" t="s">
        <v>38</v>
      </c>
      <c r="C20" s="14">
        <v>-322.608</v>
      </c>
      <c r="D20" s="14">
        <f>-404757.83/1000</f>
        <v>-404.75783</v>
      </c>
      <c r="E20" s="53"/>
      <c r="F20" s="53"/>
    </row>
    <row r="21" spans="1:6" ht="15.75" thickBot="1">
      <c r="A21" s="13" t="s">
        <v>39</v>
      </c>
      <c r="B21" s="13" t="s">
        <v>40</v>
      </c>
      <c r="C21" s="14">
        <v>-0.4248</v>
      </c>
      <c r="D21" s="14">
        <f>-939.2/1000</f>
        <v>-0.9392</v>
      </c>
      <c r="E21" s="53"/>
      <c r="F21" s="53"/>
    </row>
    <row r="22" spans="1:6" ht="15.75" thickBot="1">
      <c r="A22" s="13" t="s">
        <v>41</v>
      </c>
      <c r="B22" s="13" t="s">
        <v>42</v>
      </c>
      <c r="C22" s="14"/>
      <c r="D22" s="14">
        <f>-7037.26/1000</f>
        <v>-7.03726</v>
      </c>
      <c r="E22" s="53"/>
      <c r="F22" s="53"/>
    </row>
    <row r="23" spans="1:6" ht="15.75" thickBot="1">
      <c r="A23" s="13" t="s">
        <v>43</v>
      </c>
      <c r="B23" s="13" t="s">
        <v>44</v>
      </c>
      <c r="C23" s="14">
        <f>-536.61/1000</f>
        <v>-0.53661</v>
      </c>
      <c r="D23" s="14">
        <f>-187.03/1000</f>
        <v>-0.18703</v>
      </c>
      <c r="E23" s="53"/>
      <c r="F23" s="53"/>
    </row>
    <row r="24" spans="1:6" ht="15.75" thickBot="1">
      <c r="A24" s="13" t="s">
        <v>14</v>
      </c>
      <c r="B24" s="13" t="s">
        <v>45</v>
      </c>
      <c r="C24" s="14">
        <f>SUM(C25:C27)</f>
        <v>-47.928</v>
      </c>
      <c r="D24" s="14">
        <f>SUM(D25:D27)</f>
        <v>-56.61199</v>
      </c>
      <c r="E24" s="53"/>
      <c r="F24" s="53"/>
    </row>
    <row r="25" spans="1:6" ht="15.75" thickBot="1">
      <c r="A25" s="13" t="s">
        <v>46</v>
      </c>
      <c r="B25" s="13" t="s">
        <v>47</v>
      </c>
      <c r="C25" s="14">
        <v>-2.646</v>
      </c>
      <c r="D25" s="14">
        <f>-3730.46/1000</f>
        <v>-3.73046</v>
      </c>
      <c r="E25" s="53"/>
      <c r="F25" s="53">
        <f>32522.48-1764.3</f>
        <v>30758.18</v>
      </c>
    </row>
    <row r="26" spans="1:6" ht="15.75" thickBot="1">
      <c r="A26" s="13" t="s">
        <v>48</v>
      </c>
      <c r="B26" s="13" t="s">
        <v>49</v>
      </c>
      <c r="C26" s="14">
        <v>-45.282</v>
      </c>
      <c r="D26" s="14">
        <f>+(-56611.99+3730.46)/1000</f>
        <v>-52.88153</v>
      </c>
      <c r="E26" s="53"/>
      <c r="F26" s="53"/>
    </row>
    <row r="27" spans="1:6" ht="15.75" thickBot="1">
      <c r="A27" s="13" t="s">
        <v>50</v>
      </c>
      <c r="B27" s="13" t="s">
        <v>51</v>
      </c>
      <c r="C27" s="14"/>
      <c r="D27" s="14"/>
      <c r="E27" s="53"/>
      <c r="F27" s="54"/>
    </row>
    <row r="28" spans="1:6" ht="15.75" thickBot="1">
      <c r="A28" s="13" t="s">
        <v>14</v>
      </c>
      <c r="B28" s="13" t="s">
        <v>52</v>
      </c>
      <c r="C28" s="14"/>
      <c r="D28" s="14"/>
      <c r="E28" s="53"/>
      <c r="F28" s="53"/>
    </row>
    <row r="29" spans="1:6" ht="15.75" thickBot="1">
      <c r="A29" s="13" t="s">
        <v>53</v>
      </c>
      <c r="B29" s="13" t="s">
        <v>54</v>
      </c>
      <c r="C29" s="14"/>
      <c r="D29" s="14"/>
      <c r="E29" s="53"/>
      <c r="F29" s="53"/>
    </row>
    <row r="30" spans="1:6" ht="15.75" thickBot="1">
      <c r="A30" s="13" t="s">
        <v>14</v>
      </c>
      <c r="B30" s="13" t="s">
        <v>55</v>
      </c>
      <c r="C30" s="14">
        <f>C31+C35</f>
        <v>0</v>
      </c>
      <c r="D30" s="14">
        <f>D31+D35</f>
        <v>0</v>
      </c>
      <c r="E30" s="53"/>
      <c r="F30" s="53"/>
    </row>
    <row r="31" spans="1:6" ht="15.75" thickBot="1">
      <c r="A31" s="13" t="s">
        <v>14</v>
      </c>
      <c r="B31" s="13" t="s">
        <v>56</v>
      </c>
      <c r="C31" s="14">
        <f>SUM(C32:C34)</f>
        <v>0</v>
      </c>
      <c r="D31" s="14">
        <f>SUM(D32:D34)</f>
        <v>0</v>
      </c>
      <c r="E31" s="53"/>
      <c r="F31" s="53"/>
    </row>
    <row r="32" spans="1:6" ht="15.75" thickBot="1">
      <c r="A32" s="13" t="s">
        <v>57</v>
      </c>
      <c r="B32" s="13" t="s">
        <v>58</v>
      </c>
      <c r="C32" s="14"/>
      <c r="D32" s="14"/>
      <c r="E32" s="53"/>
      <c r="F32" s="53"/>
    </row>
    <row r="33" spans="1:6" ht="15.75" thickBot="1">
      <c r="A33" s="13" t="s">
        <v>59</v>
      </c>
      <c r="B33" s="13" t="s">
        <v>60</v>
      </c>
      <c r="C33" s="14"/>
      <c r="D33" s="14"/>
      <c r="E33" s="53"/>
      <c r="F33" s="53"/>
    </row>
    <row r="34" spans="1:6" ht="15.75" thickBot="1">
      <c r="A34" s="13" t="s">
        <v>61</v>
      </c>
      <c r="B34" s="13" t="s">
        <v>62</v>
      </c>
      <c r="C34" s="14"/>
      <c r="D34" s="14"/>
      <c r="E34" s="53"/>
      <c r="F34" s="53"/>
    </row>
    <row r="35" spans="1:6" ht="15.75" thickBot="1">
      <c r="A35" s="13" t="s">
        <v>14</v>
      </c>
      <c r="B35" s="13" t="s">
        <v>63</v>
      </c>
      <c r="C35" s="14">
        <f>SUM(C36:C38)</f>
        <v>0</v>
      </c>
      <c r="D35" s="14">
        <f>SUM(D36:D38)</f>
        <v>0</v>
      </c>
      <c r="E35" s="53"/>
      <c r="F35" s="53"/>
    </row>
    <row r="36" spans="1:6" ht="15.75" thickBot="1">
      <c r="A36" s="13" t="s">
        <v>64</v>
      </c>
      <c r="B36" s="13" t="s">
        <v>58</v>
      </c>
      <c r="C36" s="14"/>
      <c r="D36" s="14"/>
      <c r="E36" s="53"/>
      <c r="F36" s="53"/>
    </row>
    <row r="37" spans="1:6" ht="15.75" thickBot="1">
      <c r="A37" s="13" t="s">
        <v>65</v>
      </c>
      <c r="B37" s="13" t="s">
        <v>60</v>
      </c>
      <c r="C37" s="14"/>
      <c r="D37" s="14"/>
      <c r="E37" s="53"/>
      <c r="F37" s="53"/>
    </row>
    <row r="38" spans="1:6" ht="15.75" thickBot="1">
      <c r="A38" s="13" t="s">
        <v>66</v>
      </c>
      <c r="B38" s="13" t="s">
        <v>62</v>
      </c>
      <c r="C38" s="14"/>
      <c r="D38" s="14"/>
      <c r="E38" s="53"/>
      <c r="F38" s="53"/>
    </row>
    <row r="39" spans="1:6" ht="15.75" thickBot="1">
      <c r="A39" s="13" t="s">
        <v>67</v>
      </c>
      <c r="B39" s="13" t="s">
        <v>68</v>
      </c>
      <c r="C39" s="14"/>
      <c r="D39" s="14"/>
      <c r="E39" s="53"/>
      <c r="F39" s="53"/>
    </row>
    <row r="40" spans="1:6" ht="15.75" thickBot="1">
      <c r="A40" s="13" t="s">
        <v>67</v>
      </c>
      <c r="B40" s="13" t="s">
        <v>69</v>
      </c>
      <c r="C40" s="14">
        <f>SUM(C41:C42)</f>
        <v>0</v>
      </c>
      <c r="D40" s="14">
        <f>SUM(D41:D42)</f>
        <v>0</v>
      </c>
      <c r="E40" s="53"/>
      <c r="F40" s="53"/>
    </row>
    <row r="41" spans="1:6" ht="15.75" thickBot="1">
      <c r="A41" s="13" t="s">
        <v>70</v>
      </c>
      <c r="B41" s="13" t="s">
        <v>71</v>
      </c>
      <c r="C41" s="14"/>
      <c r="D41" s="14"/>
      <c r="E41" s="53"/>
      <c r="F41" s="53"/>
    </row>
    <row r="42" spans="1:6" ht="15.75" thickBot="1">
      <c r="A42" s="13" t="s">
        <v>72</v>
      </c>
      <c r="B42" s="13" t="s">
        <v>73</v>
      </c>
      <c r="C42" s="14"/>
      <c r="D42" s="14"/>
      <c r="E42" s="53"/>
      <c r="F42" s="53"/>
    </row>
    <row r="43" spans="1:6" ht="15.75" thickBot="1">
      <c r="A43" s="11" t="s">
        <v>14</v>
      </c>
      <c r="B43" s="11" t="s">
        <v>74</v>
      </c>
      <c r="C43" s="12">
        <f>C4+C5+C6+C7+C12+C15+C19+C24+C28+C29+C30+C39+C40</f>
        <v>926.2925899999997</v>
      </c>
      <c r="D43" s="12">
        <f>D4+D5+D6+D7+D12+D15+D19+D24+D28+D29+D30+D39+D40</f>
        <v>1332.3785600000003</v>
      </c>
      <c r="E43" s="53"/>
      <c r="F43" s="53"/>
    </row>
    <row r="44" spans="1:6" ht="15.75" thickBot="1">
      <c r="A44" s="13" t="s">
        <v>14</v>
      </c>
      <c r="B44" s="13" t="s">
        <v>75</v>
      </c>
      <c r="C44" s="14">
        <f>SUM(C45:C46)</f>
        <v>0</v>
      </c>
      <c r="D44" s="14">
        <f>SUM(D45:D46)</f>
        <v>1.1721</v>
      </c>
      <c r="E44" s="53"/>
      <c r="F44" s="53"/>
    </row>
    <row r="45" spans="1:6" ht="15.75" thickBot="1">
      <c r="A45" s="13" t="s">
        <v>76</v>
      </c>
      <c r="B45" s="13" t="s">
        <v>77</v>
      </c>
      <c r="C45" s="14"/>
      <c r="D45" s="14"/>
      <c r="E45" s="53"/>
      <c r="F45" s="53"/>
    </row>
    <row r="46" spans="1:6" ht="15.75" thickBot="1">
      <c r="A46" s="13" t="s">
        <v>78</v>
      </c>
      <c r="B46" s="13" t="s">
        <v>79</v>
      </c>
      <c r="C46" s="14"/>
      <c r="D46" s="14">
        <f>1172.1/1000</f>
        <v>1.1721</v>
      </c>
      <c r="E46" s="53"/>
      <c r="F46" s="53"/>
    </row>
    <row r="47" spans="1:6" ht="15.75" thickBot="1">
      <c r="A47" s="13" t="s">
        <v>14</v>
      </c>
      <c r="B47" s="13" t="s">
        <v>80</v>
      </c>
      <c r="C47" s="14">
        <f>SUM(C48:C50)</f>
        <v>0</v>
      </c>
      <c r="D47" s="14">
        <f>SUM(D48:D50)</f>
        <v>0</v>
      </c>
      <c r="E47" s="53"/>
      <c r="F47" s="53"/>
    </row>
    <row r="48" spans="1:6" ht="45.75" thickBot="1">
      <c r="A48" s="13" t="s">
        <v>81</v>
      </c>
      <c r="B48" s="13" t="s">
        <v>82</v>
      </c>
      <c r="C48" s="14"/>
      <c r="D48" s="14"/>
      <c r="E48" s="53"/>
      <c r="F48" s="53"/>
    </row>
    <row r="49" spans="1:6" ht="57" thickBot="1">
      <c r="A49" s="13" t="s">
        <v>83</v>
      </c>
      <c r="B49" s="13" t="s">
        <v>84</v>
      </c>
      <c r="C49" s="14"/>
      <c r="D49" s="14"/>
      <c r="E49" s="53"/>
      <c r="F49" s="53"/>
    </row>
    <row r="50" spans="1:6" ht="15.75" thickBot="1">
      <c r="A50" s="13" t="s">
        <v>85</v>
      </c>
      <c r="B50" s="13" t="s">
        <v>86</v>
      </c>
      <c r="C50" s="14"/>
      <c r="D50" s="14"/>
      <c r="E50" s="53"/>
      <c r="F50" s="53"/>
    </row>
    <row r="51" spans="1:6" ht="15.75" thickBot="1">
      <c r="A51" s="13" t="s">
        <v>87</v>
      </c>
      <c r="B51" s="13" t="s">
        <v>88</v>
      </c>
      <c r="C51" s="14"/>
      <c r="D51" s="14"/>
      <c r="E51" s="53"/>
      <c r="F51" s="53"/>
    </row>
    <row r="52" spans="1:6" ht="15.75" thickBot="1">
      <c r="A52" s="13" t="s">
        <v>89</v>
      </c>
      <c r="B52" s="13" t="s">
        <v>90</v>
      </c>
      <c r="C52" s="14"/>
      <c r="D52" s="14"/>
      <c r="E52" s="53"/>
      <c r="F52" s="53"/>
    </row>
    <row r="53" spans="1:6" ht="23.25" thickBot="1">
      <c r="A53" s="13" t="s">
        <v>91</v>
      </c>
      <c r="B53" s="13" t="s">
        <v>92</v>
      </c>
      <c r="C53" s="14"/>
      <c r="D53" s="14"/>
      <c r="E53" s="53"/>
      <c r="F53" s="53"/>
    </row>
    <row r="54" spans="1:6" ht="15.75" thickBot="1">
      <c r="A54" s="13" t="s">
        <v>14</v>
      </c>
      <c r="B54" s="13" t="s">
        <v>93</v>
      </c>
      <c r="C54" s="14"/>
      <c r="D54" s="14"/>
      <c r="E54" s="53"/>
      <c r="F54" s="53"/>
    </row>
    <row r="55" spans="1:6" ht="15.75" thickBot="1">
      <c r="A55" s="11" t="s">
        <v>14</v>
      </c>
      <c r="B55" s="11" t="s">
        <v>94</v>
      </c>
      <c r="C55" s="12">
        <f>C44+C47+C51+C52+C53+C54</f>
        <v>0</v>
      </c>
      <c r="D55" s="12">
        <f>D44+D47+D51+D52+D53+D54</f>
        <v>1.1721</v>
      </c>
      <c r="E55" s="53"/>
      <c r="F55" s="53"/>
    </row>
    <row r="56" spans="1:6" ht="15.75" thickBot="1">
      <c r="A56" s="11" t="s">
        <v>14</v>
      </c>
      <c r="B56" s="11" t="s">
        <v>95</v>
      </c>
      <c r="C56" s="12">
        <f>C43+C55</f>
        <v>926.2925899999997</v>
      </c>
      <c r="D56" s="12">
        <f>D43+D55</f>
        <v>1333.5506600000003</v>
      </c>
      <c r="E56" s="53"/>
      <c r="F56" s="53"/>
    </row>
    <row r="57" spans="1:6" ht="15.75" thickBot="1">
      <c r="A57" s="13" t="s">
        <v>96</v>
      </c>
      <c r="B57" s="13" t="s">
        <v>97</v>
      </c>
      <c r="C57" s="14">
        <v>-231.572</v>
      </c>
      <c r="D57" s="14">
        <f>-333387.67/1000</f>
        <v>-333.38766999999996</v>
      </c>
      <c r="E57" s="53"/>
      <c r="F57" s="53"/>
    </row>
    <row r="58" spans="1:6" ht="23.25" thickBot="1">
      <c r="A58" s="11" t="s">
        <v>14</v>
      </c>
      <c r="B58" s="11" t="s">
        <v>98</v>
      </c>
      <c r="C58" s="12">
        <f>C56+C57</f>
        <v>694.7205899999997</v>
      </c>
      <c r="D58" s="12">
        <f>D56+D57</f>
        <v>1000.1629900000004</v>
      </c>
      <c r="E58" s="53"/>
      <c r="F58" s="53"/>
    </row>
    <row r="59" spans="1:6" ht="15.75" thickBot="1">
      <c r="A59" s="15"/>
      <c r="B59" s="15" t="s">
        <v>99</v>
      </c>
      <c r="C59" s="17">
        <f>C60</f>
        <v>0</v>
      </c>
      <c r="D59" s="17">
        <f>D60</f>
        <v>0</v>
      </c>
      <c r="E59" s="53"/>
      <c r="F59" s="53"/>
    </row>
    <row r="60" spans="1:6" ht="15.75" thickBot="1">
      <c r="A60" s="13" t="s">
        <v>14</v>
      </c>
      <c r="B60" s="13" t="s">
        <v>100</v>
      </c>
      <c r="C60" s="14"/>
      <c r="D60" s="14"/>
      <c r="E60" s="53"/>
      <c r="F60" s="53"/>
    </row>
    <row r="61" spans="1:6" ht="15.75" thickBot="1">
      <c r="A61" s="13" t="s">
        <v>14</v>
      </c>
      <c r="B61" s="13" t="s">
        <v>101</v>
      </c>
      <c r="C61" s="14">
        <f>C58+C60</f>
        <v>694.7205899999997</v>
      </c>
      <c r="D61" s="14">
        <f>D58+D60</f>
        <v>1000.1629900000004</v>
      </c>
      <c r="E61" s="53"/>
      <c r="F61" s="53"/>
    </row>
    <row r="62" spans="1:6" ht="15">
      <c r="A62" s="53"/>
      <c r="B62" s="53"/>
      <c r="C62" s="53"/>
      <c r="D62" s="53"/>
      <c r="E62" s="53"/>
      <c r="F62" s="53"/>
    </row>
    <row r="63" spans="1:6" ht="15">
      <c r="A63" s="53"/>
      <c r="B63" s="53"/>
      <c r="C63" s="54"/>
      <c r="D63" s="54"/>
      <c r="E63" s="53"/>
      <c r="F63" s="53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A1" sqref="A1:E65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1" t="s">
        <v>2</v>
      </c>
      <c r="B1" s="71"/>
      <c r="C1" s="71"/>
      <c r="D1" s="71"/>
    </row>
    <row r="2" spans="1:4" ht="20.25" thickBot="1">
      <c r="A2" s="15"/>
      <c r="B2" s="16" t="s">
        <v>5</v>
      </c>
      <c r="C2" s="19" t="s">
        <v>157</v>
      </c>
      <c r="D2" s="19" t="s">
        <v>151</v>
      </c>
    </row>
    <row r="3" spans="1:4" ht="15.75" thickBot="1">
      <c r="A3" s="15"/>
      <c r="B3" s="15" t="s">
        <v>7</v>
      </c>
      <c r="C3" s="17">
        <f>C58</f>
        <v>26544</v>
      </c>
      <c r="D3" s="17">
        <f>D58</f>
        <v>179236</v>
      </c>
    </row>
    <row r="4" spans="1:4" ht="23.25" thickBot="1">
      <c r="A4" s="13" t="s">
        <v>8</v>
      </c>
      <c r="B4" s="13" t="s">
        <v>9</v>
      </c>
      <c r="C4" s="14">
        <v>34734</v>
      </c>
      <c r="D4" s="14">
        <v>193442</v>
      </c>
    </row>
    <row r="5" spans="1:4" ht="15.75" thickBot="1">
      <c r="A5" s="13" t="s">
        <v>10</v>
      </c>
      <c r="B5" s="13" t="s">
        <v>11</v>
      </c>
      <c r="C5" s="14"/>
      <c r="D5" s="14"/>
    </row>
    <row r="6" spans="1:4" ht="15.75" thickBot="1">
      <c r="A6" s="13" t="s">
        <v>12</v>
      </c>
      <c r="B6" s="13" t="s">
        <v>13</v>
      </c>
      <c r="C6" s="14"/>
      <c r="D6" s="14"/>
    </row>
    <row r="7" spans="1:4" ht="15.75" thickBot="1">
      <c r="A7" s="13" t="s">
        <v>14</v>
      </c>
      <c r="B7" s="13" t="s">
        <v>15</v>
      </c>
      <c r="C7" s="14">
        <f>SUM(C8:C11)</f>
        <v>0</v>
      </c>
      <c r="D7" s="14">
        <f>SUM(D8:D11)</f>
        <v>0</v>
      </c>
    </row>
    <row r="8" spans="1:4" ht="15.75" thickBot="1">
      <c r="A8" s="13" t="s">
        <v>16</v>
      </c>
      <c r="B8" s="13" t="s">
        <v>17</v>
      </c>
      <c r="C8" s="14"/>
      <c r="D8" s="14"/>
    </row>
    <row r="9" spans="1:4" ht="34.5" thickBot="1">
      <c r="A9" s="13" t="s">
        <v>18</v>
      </c>
      <c r="B9" s="13" t="s">
        <v>19</v>
      </c>
      <c r="C9" s="14"/>
      <c r="D9" s="14"/>
    </row>
    <row r="10" spans="1:4" ht="15.75" thickBot="1">
      <c r="A10" s="13" t="s">
        <v>20</v>
      </c>
      <c r="B10" s="13" t="s">
        <v>21</v>
      </c>
      <c r="C10" s="14"/>
      <c r="D10" s="14"/>
    </row>
    <row r="11" spans="1:4" ht="23.25" thickBot="1">
      <c r="A11" s="13" t="s">
        <v>22</v>
      </c>
      <c r="B11" s="13" t="s">
        <v>23</v>
      </c>
      <c r="C11" s="14"/>
      <c r="D11" s="14"/>
    </row>
    <row r="12" spans="1:4" ht="15.75" thickBot="1">
      <c r="A12" s="13" t="s">
        <v>14</v>
      </c>
      <c r="B12" s="13" t="s">
        <v>24</v>
      </c>
      <c r="C12" s="14">
        <f>SUM(C13:C14)</f>
        <v>4923</v>
      </c>
      <c r="D12" s="14">
        <f>SUM(D13:D14)</f>
        <v>8571</v>
      </c>
    </row>
    <row r="13" spans="1:4" ht="15.75" thickBot="1">
      <c r="A13" s="13" t="s">
        <v>25</v>
      </c>
      <c r="B13" s="13" t="s">
        <v>26</v>
      </c>
      <c r="C13" s="14">
        <v>4923</v>
      </c>
      <c r="D13" s="14">
        <v>8571</v>
      </c>
    </row>
    <row r="14" spans="1:4" ht="15.75" thickBot="1">
      <c r="A14" s="13" t="s">
        <v>27</v>
      </c>
      <c r="B14" s="13" t="s">
        <v>28</v>
      </c>
      <c r="C14" s="14"/>
      <c r="D14" s="14"/>
    </row>
    <row r="15" spans="1:4" ht="15.75" thickBot="1">
      <c r="A15" s="13" t="s">
        <v>14</v>
      </c>
      <c r="B15" s="13" t="s">
        <v>29</v>
      </c>
      <c r="C15" s="14">
        <f>SUM(C16:C18)</f>
        <v>-949</v>
      </c>
      <c r="D15" s="14">
        <f>SUM(D16:D18)</f>
        <v>-1196</v>
      </c>
    </row>
    <row r="16" spans="1:4" ht="15.75" thickBot="1">
      <c r="A16" s="13" t="s">
        <v>30</v>
      </c>
      <c r="B16" s="13" t="s">
        <v>31</v>
      </c>
      <c r="C16" s="14">
        <v>-716</v>
      </c>
      <c r="D16" s="14">
        <v>-922</v>
      </c>
    </row>
    <row r="17" spans="1:4" ht="15.75" thickBot="1">
      <c r="A17" s="13" t="s">
        <v>32</v>
      </c>
      <c r="B17" s="13" t="s">
        <v>33</v>
      </c>
      <c r="C17" s="14">
        <v>-233</v>
      </c>
      <c r="D17" s="14">
        <v>-274</v>
      </c>
    </row>
    <row r="18" spans="1:4" ht="15.75" thickBot="1">
      <c r="A18" s="13" t="s">
        <v>34</v>
      </c>
      <c r="B18" s="13" t="s">
        <v>35</v>
      </c>
      <c r="C18" s="14"/>
      <c r="D18" s="14"/>
    </row>
    <row r="19" spans="1:4" ht="15.75" thickBot="1">
      <c r="A19" s="13" t="s">
        <v>14</v>
      </c>
      <c r="B19" s="13" t="s">
        <v>36</v>
      </c>
      <c r="C19" s="14">
        <f>SUM(C20:C23)</f>
        <v>-1535</v>
      </c>
      <c r="D19" s="14">
        <f>SUM(D20:D23)</f>
        <v>-2156</v>
      </c>
    </row>
    <row r="20" spans="1:4" ht="34.5" thickBot="1">
      <c r="A20" s="13" t="s">
        <v>37</v>
      </c>
      <c r="B20" s="13" t="s">
        <v>38</v>
      </c>
      <c r="C20" s="14">
        <v>-442</v>
      </c>
      <c r="D20" s="14">
        <v>-343</v>
      </c>
    </row>
    <row r="21" spans="1:4" ht="15.75" thickBot="1">
      <c r="A21" s="13" t="s">
        <v>39</v>
      </c>
      <c r="B21" s="13" t="s">
        <v>40</v>
      </c>
      <c r="C21" s="14">
        <v>-1094</v>
      </c>
      <c r="D21" s="14">
        <v>-1765</v>
      </c>
    </row>
    <row r="22" spans="1:4" ht="15.75" thickBot="1">
      <c r="A22" s="13" t="s">
        <v>41</v>
      </c>
      <c r="B22" s="13" t="s">
        <v>42</v>
      </c>
      <c r="C22" s="14">
        <v>2</v>
      </c>
      <c r="D22" s="14">
        <f>232-279</f>
        <v>-47</v>
      </c>
    </row>
    <row r="23" spans="1:4" ht="15.75" thickBot="1">
      <c r="A23" s="13" t="s">
        <v>43</v>
      </c>
      <c r="B23" s="13" t="s">
        <v>44</v>
      </c>
      <c r="C23" s="14">
        <v>-1</v>
      </c>
      <c r="D23" s="14">
        <v>-1</v>
      </c>
    </row>
    <row r="24" spans="1:4" ht="15.75" thickBot="1">
      <c r="A24" s="13" t="s">
        <v>14</v>
      </c>
      <c r="B24" s="13" t="s">
        <v>45</v>
      </c>
      <c r="C24" s="14">
        <f>SUM(C25:C27)</f>
        <v>-4123</v>
      </c>
      <c r="D24" s="14">
        <f>SUM(D25:D27)</f>
        <v>-7099</v>
      </c>
    </row>
    <row r="25" spans="1:4" ht="15.75" thickBot="1">
      <c r="A25" s="13" t="s">
        <v>46</v>
      </c>
      <c r="B25" s="13" t="s">
        <v>47</v>
      </c>
      <c r="C25" s="14">
        <v>-8</v>
      </c>
      <c r="D25" s="14"/>
    </row>
    <row r="26" spans="1:4" ht="15.75" thickBot="1">
      <c r="A26" s="13" t="s">
        <v>48</v>
      </c>
      <c r="B26" s="13" t="s">
        <v>49</v>
      </c>
      <c r="C26" s="14">
        <v>-1</v>
      </c>
      <c r="D26" s="14"/>
    </row>
    <row r="27" spans="1:4" ht="15.75" thickBot="1">
      <c r="A27" s="13" t="s">
        <v>50</v>
      </c>
      <c r="B27" s="13" t="s">
        <v>51</v>
      </c>
      <c r="C27" s="14">
        <v>-4114</v>
      </c>
      <c r="D27" s="14">
        <v>-7099</v>
      </c>
    </row>
    <row r="28" spans="1:4" ht="15.75" thickBot="1">
      <c r="A28" s="13" t="s">
        <v>14</v>
      </c>
      <c r="B28" s="13" t="s">
        <v>52</v>
      </c>
      <c r="C28" s="14"/>
      <c r="D28" s="14"/>
    </row>
    <row r="29" spans="1:4" ht="15.75" thickBot="1">
      <c r="A29" s="13" t="s">
        <v>53</v>
      </c>
      <c r="B29" s="13" t="s">
        <v>54</v>
      </c>
      <c r="C29" s="14">
        <v>0</v>
      </c>
      <c r="D29" s="14">
        <v>114</v>
      </c>
    </row>
    <row r="30" spans="1:4" ht="15.75" thickBot="1">
      <c r="A30" s="13" t="s">
        <v>14</v>
      </c>
      <c r="B30" s="13" t="s">
        <v>55</v>
      </c>
      <c r="C30" s="14">
        <f>C31+C35</f>
        <v>0</v>
      </c>
      <c r="D30" s="14">
        <f>D31+D35</f>
        <v>0</v>
      </c>
    </row>
    <row r="31" spans="1:4" ht="15.75" thickBot="1">
      <c r="A31" s="13" t="s">
        <v>14</v>
      </c>
      <c r="B31" s="13" t="s">
        <v>56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57</v>
      </c>
      <c r="B32" s="13" t="s">
        <v>58</v>
      </c>
      <c r="C32" s="14"/>
      <c r="D32" s="14"/>
    </row>
    <row r="33" spans="1:4" ht="15.75" thickBot="1">
      <c r="A33" s="13" t="s">
        <v>59</v>
      </c>
      <c r="B33" s="13" t="s">
        <v>60</v>
      </c>
      <c r="C33" s="14"/>
      <c r="D33" s="14"/>
    </row>
    <row r="34" spans="1:4" ht="15.75" thickBot="1">
      <c r="A34" s="13" t="s">
        <v>61</v>
      </c>
      <c r="B34" s="13" t="s">
        <v>62</v>
      </c>
      <c r="C34" s="14"/>
      <c r="D34" s="14"/>
    </row>
    <row r="35" spans="1:4" ht="15.75" thickBot="1">
      <c r="A35" s="13" t="s">
        <v>14</v>
      </c>
      <c r="B35" s="13" t="s">
        <v>63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64</v>
      </c>
      <c r="B36" s="13" t="s">
        <v>58</v>
      </c>
      <c r="C36" s="14"/>
      <c r="D36" s="14"/>
    </row>
    <row r="37" spans="1:4" ht="15.75" thickBot="1">
      <c r="A37" s="13" t="s">
        <v>65</v>
      </c>
      <c r="B37" s="13" t="s">
        <v>60</v>
      </c>
      <c r="C37" s="14">
        <v>0</v>
      </c>
      <c r="D37" s="14">
        <v>0</v>
      </c>
    </row>
    <row r="38" spans="1:4" ht="15.75" thickBot="1">
      <c r="A38" s="13" t="s">
        <v>66</v>
      </c>
      <c r="B38" s="13" t="s">
        <v>62</v>
      </c>
      <c r="C38" s="14"/>
      <c r="D38" s="14"/>
    </row>
    <row r="39" spans="1:4" ht="15.75" thickBot="1">
      <c r="A39" s="13" t="s">
        <v>67</v>
      </c>
      <c r="B39" s="13" t="s">
        <v>68</v>
      </c>
      <c r="C39" s="14"/>
      <c r="D39" s="14"/>
    </row>
    <row r="40" spans="1:4" ht="15.75" thickBot="1">
      <c r="A40" s="13" t="s">
        <v>67</v>
      </c>
      <c r="B40" s="13" t="s">
        <v>69</v>
      </c>
      <c r="C40" s="14">
        <f>SUM(C41:C42)</f>
        <v>0</v>
      </c>
      <c r="D40" s="14">
        <f>SUM(D41:D42)</f>
        <v>-2721</v>
      </c>
    </row>
    <row r="41" spans="1:4" ht="15.75" thickBot="1">
      <c r="A41" s="13" t="s">
        <v>70</v>
      </c>
      <c r="B41" s="13" t="s">
        <v>71</v>
      </c>
      <c r="C41" s="14">
        <v>0</v>
      </c>
      <c r="D41" s="14">
        <v>-2721</v>
      </c>
    </row>
    <row r="42" spans="1:4" ht="15.75" thickBot="1">
      <c r="A42" s="13" t="s">
        <v>72</v>
      </c>
      <c r="B42" s="13" t="s">
        <v>73</v>
      </c>
      <c r="C42" s="14">
        <v>0</v>
      </c>
      <c r="D42" s="14">
        <v>0</v>
      </c>
    </row>
    <row r="43" spans="1:4" ht="15.75" thickBot="1">
      <c r="A43" s="11" t="s">
        <v>14</v>
      </c>
      <c r="B43" s="11" t="s">
        <v>74</v>
      </c>
      <c r="C43" s="12">
        <f>C4+C5+C6+C7+C12+C15+C19+C24+C28+C29+C30+C39+C40</f>
        <v>33050</v>
      </c>
      <c r="D43" s="12">
        <f>D4+D5+D6+D7+D12+D15+D19+D24+D28+D29+D30+D39+D40</f>
        <v>188955</v>
      </c>
    </row>
    <row r="44" spans="1:4" ht="15.75" thickBot="1">
      <c r="A44" s="13" t="s">
        <v>14</v>
      </c>
      <c r="B44" s="13" t="s">
        <v>75</v>
      </c>
      <c r="C44" s="14">
        <f>SUM(C45:C46)</f>
        <v>30</v>
      </c>
      <c r="D44" s="14">
        <f>SUM(D45:D46)</f>
        <v>39</v>
      </c>
    </row>
    <row r="45" spans="1:4" ht="15.75" thickBot="1">
      <c r="A45" s="13" t="s">
        <v>76</v>
      </c>
      <c r="B45" s="13" t="s">
        <v>77</v>
      </c>
      <c r="C45" s="14"/>
      <c r="D45" s="14"/>
    </row>
    <row r="46" spans="1:4" ht="15.75" thickBot="1">
      <c r="A46" s="13" t="s">
        <v>78</v>
      </c>
      <c r="B46" s="13" t="s">
        <v>79</v>
      </c>
      <c r="C46" s="14">
        <v>30</v>
      </c>
      <c r="D46" s="14">
        <v>39</v>
      </c>
    </row>
    <row r="47" spans="1:4" ht="15.75" thickBot="1">
      <c r="A47" s="13" t="s">
        <v>14</v>
      </c>
      <c r="B47" s="13" t="s">
        <v>80</v>
      </c>
      <c r="C47" s="14">
        <f>SUM(C48:C50)</f>
        <v>-6341</v>
      </c>
      <c r="D47" s="14">
        <f>SUM(D48:D50)</f>
        <v>-9386</v>
      </c>
    </row>
    <row r="48" spans="1:4" ht="45.75" thickBot="1">
      <c r="A48" s="13" t="s">
        <v>81</v>
      </c>
      <c r="B48" s="13" t="s">
        <v>82</v>
      </c>
      <c r="C48" s="14"/>
      <c r="D48" s="14"/>
    </row>
    <row r="49" spans="1:4" ht="57" thickBot="1">
      <c r="A49" s="13" t="s">
        <v>83</v>
      </c>
      <c r="B49" s="13" t="s">
        <v>84</v>
      </c>
      <c r="C49" s="14">
        <v>-6341</v>
      </c>
      <c r="D49" s="14">
        <v>-9386</v>
      </c>
    </row>
    <row r="50" spans="1:4" ht="15.75" thickBot="1">
      <c r="A50" s="13" t="s">
        <v>85</v>
      </c>
      <c r="B50" s="13" t="s">
        <v>86</v>
      </c>
      <c r="C50" s="14"/>
      <c r="D50" s="14"/>
    </row>
    <row r="51" spans="1:4" ht="15.75" thickBot="1">
      <c r="A51" s="13" t="s">
        <v>87</v>
      </c>
      <c r="B51" s="13" t="s">
        <v>88</v>
      </c>
      <c r="C51" s="14"/>
      <c r="D51" s="14"/>
    </row>
    <row r="52" spans="1:4" ht="15.75" thickBot="1">
      <c r="A52" s="13" t="s">
        <v>89</v>
      </c>
      <c r="B52" s="13" t="s">
        <v>90</v>
      </c>
      <c r="C52" s="14"/>
      <c r="D52" s="14"/>
    </row>
    <row r="53" spans="1:4" ht="23.25" thickBot="1">
      <c r="A53" s="13" t="s">
        <v>91</v>
      </c>
      <c r="B53" s="13" t="s">
        <v>92</v>
      </c>
      <c r="C53" s="14"/>
      <c r="D53" s="14"/>
    </row>
    <row r="54" spans="1:4" ht="15.75" thickBot="1">
      <c r="A54" s="13" t="s">
        <v>14</v>
      </c>
      <c r="B54" s="13" t="s">
        <v>93</v>
      </c>
      <c r="C54" s="14"/>
      <c r="D54" s="14"/>
    </row>
    <row r="55" spans="1:4" ht="15.75" thickBot="1">
      <c r="A55" s="11" t="s">
        <v>14</v>
      </c>
      <c r="B55" s="11" t="s">
        <v>94</v>
      </c>
      <c r="C55" s="12">
        <f>C44+C47+C51+C52+C53+C54</f>
        <v>-6311</v>
      </c>
      <c r="D55" s="12">
        <f>D44+D47+D51+D52+D53+D54</f>
        <v>-9347</v>
      </c>
    </row>
    <row r="56" spans="1:4" ht="15.75" thickBot="1">
      <c r="A56" s="11" t="s">
        <v>14</v>
      </c>
      <c r="B56" s="11" t="s">
        <v>95</v>
      </c>
      <c r="C56" s="12">
        <f>C43+C55</f>
        <v>26739</v>
      </c>
      <c r="D56" s="12">
        <f>D43+D55</f>
        <v>179608</v>
      </c>
    </row>
    <row r="57" spans="1:4" ht="15.75" thickBot="1">
      <c r="A57" s="13" t="s">
        <v>96</v>
      </c>
      <c r="B57" s="13" t="s">
        <v>97</v>
      </c>
      <c r="C57" s="14">
        <v>-195</v>
      </c>
      <c r="D57" s="14">
        <v>-372</v>
      </c>
    </row>
    <row r="58" spans="1:4" ht="23.25" thickBot="1">
      <c r="A58" s="11" t="s">
        <v>14</v>
      </c>
      <c r="B58" s="11" t="s">
        <v>98</v>
      </c>
      <c r="C58" s="12">
        <f>C56+C57</f>
        <v>26544</v>
      </c>
      <c r="D58" s="12">
        <f>D56+D57</f>
        <v>179236</v>
      </c>
    </row>
    <row r="59" spans="1:4" ht="15.75" thickBot="1">
      <c r="A59" s="15"/>
      <c r="B59" s="15" t="s">
        <v>99</v>
      </c>
      <c r="C59" s="17">
        <f>C60</f>
        <v>0</v>
      </c>
      <c r="D59" s="17">
        <f>D60</f>
        <v>0</v>
      </c>
    </row>
    <row r="60" spans="1:4" ht="15.75" thickBot="1">
      <c r="A60" s="13" t="s">
        <v>14</v>
      </c>
      <c r="B60" s="13" t="s">
        <v>100</v>
      </c>
      <c r="C60" s="14"/>
      <c r="D60" s="14"/>
    </row>
    <row r="61" spans="1:4" ht="15.75" thickBot="1">
      <c r="A61" s="13" t="s">
        <v>14</v>
      </c>
      <c r="B61" s="13" t="s">
        <v>101</v>
      </c>
      <c r="C61" s="14">
        <f>C58+C60</f>
        <v>26544</v>
      </c>
      <c r="D61" s="14">
        <f>D58+D60</f>
        <v>179236</v>
      </c>
    </row>
    <row r="65" ht="15">
      <c r="E65" s="18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3" width="15.140625" style="0" customWidth="1"/>
    <col min="4" max="4" width="15.28125" style="0" bestFit="1" customWidth="1"/>
  </cols>
  <sheetData>
    <row r="1" spans="1:4" ht="19.5" customHeight="1" thickBot="1">
      <c r="A1" s="71" t="s">
        <v>2</v>
      </c>
      <c r="B1" s="71"/>
      <c r="C1" s="71"/>
      <c r="D1" s="71"/>
    </row>
    <row r="2" spans="1:4" ht="26.25" thickBot="1">
      <c r="A2" s="15"/>
      <c r="B2" s="16" t="s">
        <v>5</v>
      </c>
      <c r="C2" s="20" t="s">
        <v>158</v>
      </c>
      <c r="D2" s="10" t="s">
        <v>150</v>
      </c>
    </row>
    <row r="3" spans="1:4" ht="15.75" thickBot="1">
      <c r="A3" s="15"/>
      <c r="B3" s="15" t="s">
        <v>7</v>
      </c>
      <c r="C3" s="38">
        <f>C58</f>
        <v>199925777.4000001</v>
      </c>
      <c r="D3" s="38">
        <f>D58</f>
        <v>232693003.48000008</v>
      </c>
    </row>
    <row r="4" spans="1:4" ht="23.25" thickBot="1">
      <c r="A4" s="13" t="s">
        <v>8</v>
      </c>
      <c r="B4" s="13" t="s">
        <v>9</v>
      </c>
      <c r="C4" s="39">
        <v>672048106.29</v>
      </c>
      <c r="D4" s="39">
        <v>866778911.98</v>
      </c>
    </row>
    <row r="5" spans="1:4" ht="15.75" thickBot="1">
      <c r="A5" s="13" t="s">
        <v>10</v>
      </c>
      <c r="B5" s="13" t="s">
        <v>11</v>
      </c>
      <c r="C5" s="39"/>
      <c r="D5" s="39"/>
    </row>
    <row r="6" spans="1:4" ht="15.75" thickBot="1">
      <c r="A6" s="13" t="s">
        <v>12</v>
      </c>
      <c r="B6" s="13" t="s">
        <v>13</v>
      </c>
      <c r="C6" s="39">
        <v>2843795.19</v>
      </c>
      <c r="D6" s="39">
        <v>5000344.69</v>
      </c>
    </row>
    <row r="7" spans="1:4" ht="15.75" thickBot="1">
      <c r="A7" s="13" t="s">
        <v>14</v>
      </c>
      <c r="B7" s="13" t="s">
        <v>15</v>
      </c>
      <c r="C7" s="39">
        <f>SUM(C8:C11)</f>
        <v>-146641365.11</v>
      </c>
      <c r="D7" s="39">
        <f>SUM(D8:D11)</f>
        <v>-197654861.57000002</v>
      </c>
    </row>
    <row r="8" spans="1:4" ht="15.75" thickBot="1">
      <c r="A8" s="13" t="s">
        <v>16</v>
      </c>
      <c r="B8" s="13" t="s">
        <v>17</v>
      </c>
      <c r="C8" s="39">
        <v>-2930921.1100000003</v>
      </c>
      <c r="D8" s="39">
        <v>-4176444.04</v>
      </c>
    </row>
    <row r="9" spans="1:4" ht="34.5" thickBot="1">
      <c r="A9" s="13" t="s">
        <v>18</v>
      </c>
      <c r="B9" s="13" t="s">
        <v>19</v>
      </c>
      <c r="C9" s="39">
        <v>-50427483.47</v>
      </c>
      <c r="D9" s="39">
        <v>-64984218.89</v>
      </c>
    </row>
    <row r="10" spans="1:4" ht="15.75" thickBot="1">
      <c r="A10" s="13" t="s">
        <v>20</v>
      </c>
      <c r="B10" s="13" t="s">
        <v>21</v>
      </c>
      <c r="C10" s="39">
        <v>-93282960.53</v>
      </c>
      <c r="D10" s="39">
        <v>-128494731.98</v>
      </c>
    </row>
    <row r="11" spans="1:4" ht="23.25" thickBot="1">
      <c r="A11" s="13" t="s">
        <v>22</v>
      </c>
      <c r="B11" s="13" t="s">
        <v>23</v>
      </c>
      <c r="C11" s="39"/>
      <c r="D11" s="39">
        <v>533.34</v>
      </c>
    </row>
    <row r="12" spans="1:4" ht="15.75" thickBot="1">
      <c r="A12" s="13" t="s">
        <v>14</v>
      </c>
      <c r="B12" s="13" t="s">
        <v>24</v>
      </c>
      <c r="C12" s="39">
        <f>SUM(C13:C14)</f>
        <v>22312209.62</v>
      </c>
      <c r="D12" s="39">
        <f>SUM(D13:D14)</f>
        <v>30838992.73</v>
      </c>
    </row>
    <row r="13" spans="1:4" ht="15.75" thickBot="1">
      <c r="A13" s="13" t="s">
        <v>25</v>
      </c>
      <c r="B13" s="13" t="s">
        <v>26</v>
      </c>
      <c r="C13" s="39">
        <v>22138207</v>
      </c>
      <c r="D13" s="39">
        <v>30546398.89</v>
      </c>
    </row>
    <row r="14" spans="1:4" ht="15.75" thickBot="1">
      <c r="A14" s="13" t="s">
        <v>27</v>
      </c>
      <c r="B14" s="13" t="s">
        <v>28</v>
      </c>
      <c r="C14" s="39">
        <v>174002.62</v>
      </c>
      <c r="D14" s="39">
        <v>292593.84</v>
      </c>
    </row>
    <row r="15" spans="1:4" ht="15.75" thickBot="1">
      <c r="A15" s="13" t="s">
        <v>14</v>
      </c>
      <c r="B15" s="13" t="s">
        <v>29</v>
      </c>
      <c r="C15" s="39">
        <f>SUM(C16:C18)</f>
        <v>-89357679.19</v>
      </c>
      <c r="D15" s="39">
        <f>SUM(D16:D18)</f>
        <v>-113945692.76</v>
      </c>
    </row>
    <row r="16" spans="1:4" ht="15.75" thickBot="1">
      <c r="A16" s="13" t="s">
        <v>30</v>
      </c>
      <c r="B16" s="13" t="s">
        <v>31</v>
      </c>
      <c r="C16" s="39">
        <v>-66548079.05</v>
      </c>
      <c r="D16" s="39">
        <v>-84643576.72</v>
      </c>
    </row>
    <row r="17" spans="1:4" ht="15.75" thickBot="1">
      <c r="A17" s="13" t="s">
        <v>32</v>
      </c>
      <c r="B17" s="13" t="s">
        <v>33</v>
      </c>
      <c r="C17" s="39">
        <v>-22684435.56</v>
      </c>
      <c r="D17" s="39">
        <v>-29240045.01</v>
      </c>
    </row>
    <row r="18" spans="1:4" ht="15.75" thickBot="1">
      <c r="A18" s="13" t="s">
        <v>34</v>
      </c>
      <c r="B18" s="13" t="s">
        <v>35</v>
      </c>
      <c r="C18" s="39">
        <v>-125164.58</v>
      </c>
      <c r="D18" s="39">
        <v>-62071.03</v>
      </c>
    </row>
    <row r="19" spans="1:4" ht="15.75" thickBot="1">
      <c r="A19" s="13" t="s">
        <v>14</v>
      </c>
      <c r="B19" s="13" t="s">
        <v>36</v>
      </c>
      <c r="C19" s="39">
        <f>SUM(C20:C23)</f>
        <v>-182438477.85999998</v>
      </c>
      <c r="D19" s="39">
        <f>SUM(D20:D23)</f>
        <v>-256008903.86999997</v>
      </c>
    </row>
    <row r="20" spans="1:4" ht="34.5" thickBot="1">
      <c r="A20" s="13" t="s">
        <v>37</v>
      </c>
      <c r="B20" s="13" t="s">
        <v>38</v>
      </c>
      <c r="C20" s="39">
        <v>-67077127.14</v>
      </c>
      <c r="D20" s="39">
        <v>-98657307.19</v>
      </c>
    </row>
    <row r="21" spans="1:4" ht="15.75" thickBot="1">
      <c r="A21" s="13" t="s">
        <v>39</v>
      </c>
      <c r="B21" s="13" t="s">
        <v>40</v>
      </c>
      <c r="C21" s="39">
        <v>-19667875.08</v>
      </c>
      <c r="D21" s="39">
        <v>-27715033.3</v>
      </c>
    </row>
    <row r="22" spans="1:4" ht="15.75" thickBot="1">
      <c r="A22" s="13" t="s">
        <v>41</v>
      </c>
      <c r="B22" s="13" t="s">
        <v>42</v>
      </c>
      <c r="C22" s="39">
        <v>-88905743.88</v>
      </c>
      <c r="D22" s="39">
        <v>-120752964.15</v>
      </c>
    </row>
    <row r="23" spans="1:4" ht="15.75" thickBot="1">
      <c r="A23" s="13" t="s">
        <v>43</v>
      </c>
      <c r="B23" s="13" t="s">
        <v>44</v>
      </c>
      <c r="C23" s="39">
        <v>-6787731.76</v>
      </c>
      <c r="D23" s="39">
        <v>-8883599.23</v>
      </c>
    </row>
    <row r="24" spans="1:4" ht="15.75" thickBot="1">
      <c r="A24" s="13" t="s">
        <v>14</v>
      </c>
      <c r="B24" s="13" t="s">
        <v>45</v>
      </c>
      <c r="C24" s="39">
        <f>SUM(C25:C27)</f>
        <v>-82876851.21</v>
      </c>
      <c r="D24" s="39">
        <f>SUM(D25:D27)</f>
        <v>-109766915.25</v>
      </c>
    </row>
    <row r="25" spans="1:4" ht="15.75" thickBot="1">
      <c r="A25" s="13" t="s">
        <v>46</v>
      </c>
      <c r="B25" s="13" t="s">
        <v>47</v>
      </c>
      <c r="C25" s="39">
        <f>-81630494.57-344923.83-538662.24</f>
        <v>-82514080.63999999</v>
      </c>
      <c r="D25" s="39">
        <v>-108462376.55</v>
      </c>
    </row>
    <row r="26" spans="1:4" ht="15.75" thickBot="1">
      <c r="A26" s="13" t="s">
        <v>48</v>
      </c>
      <c r="B26" s="13" t="s">
        <v>49</v>
      </c>
      <c r="C26" s="39">
        <f>-56142.71+2990.48</f>
        <v>-53152.229999999996</v>
      </c>
      <c r="D26" s="39">
        <v>-157427.23</v>
      </c>
    </row>
    <row r="27" spans="1:4" ht="15.75" thickBot="1">
      <c r="A27" s="13" t="s">
        <v>50</v>
      </c>
      <c r="B27" s="13" t="s">
        <v>51</v>
      </c>
      <c r="C27" s="39">
        <v>-309618.34</v>
      </c>
      <c r="D27" s="39">
        <v>-1147111.47</v>
      </c>
    </row>
    <row r="28" spans="1:4" ht="15.75" thickBot="1">
      <c r="A28" s="13" t="s">
        <v>14</v>
      </c>
      <c r="B28" s="13" t="s">
        <v>52</v>
      </c>
      <c r="C28" s="39">
        <v>10906910.2</v>
      </c>
      <c r="D28" s="39">
        <v>14657481.68</v>
      </c>
    </row>
    <row r="29" spans="1:4" ht="15.75" thickBot="1">
      <c r="A29" s="13" t="s">
        <v>53</v>
      </c>
      <c r="B29" s="13" t="s">
        <v>54</v>
      </c>
      <c r="C29" s="39">
        <v>210714.08</v>
      </c>
      <c r="D29" s="39">
        <v>2326349.12</v>
      </c>
    </row>
    <row r="30" spans="1:4" ht="15.75" thickBot="1">
      <c r="A30" s="13" t="s">
        <v>14</v>
      </c>
      <c r="B30" s="13" t="s">
        <v>55</v>
      </c>
      <c r="C30" s="39">
        <f>C31+C35</f>
        <v>-175625.39</v>
      </c>
      <c r="D30" s="39">
        <f>D31+D35</f>
        <v>-5332816.01</v>
      </c>
    </row>
    <row r="31" spans="1:4" ht="15.75" thickBot="1">
      <c r="A31" s="13" t="s">
        <v>14</v>
      </c>
      <c r="B31" s="13" t="s">
        <v>56</v>
      </c>
      <c r="C31" s="39">
        <f>SUM(C32:C34)</f>
        <v>991439.17</v>
      </c>
      <c r="D31" s="39">
        <f>SUM(D32:D34)</f>
        <v>-4577479.96</v>
      </c>
    </row>
    <row r="32" spans="1:4" ht="15.75" thickBot="1">
      <c r="A32" s="13" t="s">
        <v>57</v>
      </c>
      <c r="B32" s="13" t="s">
        <v>58</v>
      </c>
      <c r="C32" s="39"/>
      <c r="D32" s="39">
        <v>57891.34</v>
      </c>
    </row>
    <row r="33" spans="1:4" ht="15.75" thickBot="1">
      <c r="A33" s="13" t="s">
        <v>59</v>
      </c>
      <c r="B33" s="13" t="s">
        <v>60</v>
      </c>
      <c r="C33" s="39"/>
      <c r="D33" s="39"/>
    </row>
    <row r="34" spans="1:4" ht="15.75" thickBot="1">
      <c r="A34" s="13" t="s">
        <v>61</v>
      </c>
      <c r="B34" s="13" t="s">
        <v>62</v>
      </c>
      <c r="C34" s="39">
        <v>991439.17</v>
      </c>
      <c r="D34" s="39">
        <v>-4635371.3</v>
      </c>
    </row>
    <row r="35" spans="1:4" ht="15.75" thickBot="1">
      <c r="A35" s="13" t="s">
        <v>14</v>
      </c>
      <c r="B35" s="13" t="s">
        <v>154</v>
      </c>
      <c r="C35" s="39">
        <f>SUM(C36:C38)</f>
        <v>-1167064.56</v>
      </c>
      <c r="D35" s="39">
        <f>SUM(D36:D38)</f>
        <v>-755336.05</v>
      </c>
    </row>
    <row r="36" spans="1:4" ht="15.75" thickBot="1">
      <c r="A36" s="13" t="s">
        <v>64</v>
      </c>
      <c r="B36" s="13" t="s">
        <v>58</v>
      </c>
      <c r="C36" s="39">
        <v>-1167064.56</v>
      </c>
      <c r="D36" s="39">
        <v>-1199344.6</v>
      </c>
    </row>
    <row r="37" spans="1:4" ht="15.75" thickBot="1">
      <c r="A37" s="13" t="s">
        <v>65</v>
      </c>
      <c r="B37" s="13" t="s">
        <v>60</v>
      </c>
      <c r="C37" s="39"/>
      <c r="D37" s="39"/>
    </row>
    <row r="38" spans="1:4" ht="15.75" thickBot="1">
      <c r="A38" s="13" t="s">
        <v>66</v>
      </c>
      <c r="B38" s="13" t="s">
        <v>62</v>
      </c>
      <c r="C38" s="39"/>
      <c r="D38" s="39">
        <v>444008.55</v>
      </c>
    </row>
    <row r="39" spans="1:4" ht="15.75" thickBot="1">
      <c r="A39" s="13" t="s">
        <v>67</v>
      </c>
      <c r="B39" s="13" t="s">
        <v>68</v>
      </c>
      <c r="C39" s="39"/>
      <c r="D39" s="39"/>
    </row>
    <row r="40" spans="1:4" ht="15.75" thickBot="1">
      <c r="A40" s="13" t="s">
        <v>67</v>
      </c>
      <c r="B40" s="13" t="s">
        <v>69</v>
      </c>
      <c r="C40" s="39">
        <f>SUM(C41:C42)</f>
        <v>0</v>
      </c>
      <c r="D40" s="39">
        <f>SUM(D41:D42)</f>
        <v>0</v>
      </c>
    </row>
    <row r="41" spans="1:4" ht="15.75" thickBot="1">
      <c r="A41" s="13" t="s">
        <v>70</v>
      </c>
      <c r="B41" s="13" t="s">
        <v>71</v>
      </c>
      <c r="C41" s="39"/>
      <c r="D41" s="39"/>
    </row>
    <row r="42" spans="1:4" ht="15.75" thickBot="1">
      <c r="A42" s="13" t="s">
        <v>72</v>
      </c>
      <c r="B42" s="13" t="s">
        <v>73</v>
      </c>
      <c r="C42" s="39"/>
      <c r="D42" s="39"/>
    </row>
    <row r="43" spans="1:4" ht="15.75" thickBot="1">
      <c r="A43" s="11" t="s">
        <v>14</v>
      </c>
      <c r="B43" s="11" t="s">
        <v>74</v>
      </c>
      <c r="C43" s="40">
        <f>C4+C5+C6+C7+C12+C15+C19+C24+C28+C29+C30+C39+C40</f>
        <v>206831736.6200001</v>
      </c>
      <c r="D43" s="40">
        <f>D4+D5+D6+D7+D12+D15+D19+D24+D28+D29+D30+D39+D40</f>
        <v>236892890.74000007</v>
      </c>
    </row>
    <row r="44" spans="1:4" ht="15.75" thickBot="1">
      <c r="A44" s="13" t="s">
        <v>14</v>
      </c>
      <c r="B44" s="13" t="s">
        <v>75</v>
      </c>
      <c r="C44" s="39">
        <f>SUM(C45:C46)</f>
        <v>8253694.18</v>
      </c>
      <c r="D44" s="39">
        <f>SUM(D45:D46)</f>
        <v>12758436.9</v>
      </c>
    </row>
    <row r="45" spans="1:4" ht="15.75" thickBot="1">
      <c r="A45" s="13" t="s">
        <v>76</v>
      </c>
      <c r="B45" s="13" t="s">
        <v>77</v>
      </c>
      <c r="C45" s="39"/>
      <c r="D45" s="39"/>
    </row>
    <row r="46" spans="1:4" ht="15.75" thickBot="1">
      <c r="A46" s="13" t="s">
        <v>78</v>
      </c>
      <c r="B46" s="13" t="s">
        <v>79</v>
      </c>
      <c r="C46" s="39">
        <v>8253694.18</v>
      </c>
      <c r="D46" s="39">
        <v>12758436.9</v>
      </c>
    </row>
    <row r="47" spans="1:4" ht="15.75" thickBot="1">
      <c r="A47" s="13" t="s">
        <v>14</v>
      </c>
      <c r="B47" s="13" t="s">
        <v>80</v>
      </c>
      <c r="C47" s="39">
        <f>SUM(C48:C50)</f>
        <v>-15292156.57</v>
      </c>
      <c r="D47" s="39">
        <f>SUM(D48:D50)</f>
        <v>-23201475.45</v>
      </c>
    </row>
    <row r="48" spans="1:4" ht="45.75" thickBot="1">
      <c r="A48" s="13" t="s">
        <v>81</v>
      </c>
      <c r="B48" s="13" t="s">
        <v>82</v>
      </c>
      <c r="C48" s="39"/>
      <c r="D48" s="39"/>
    </row>
    <row r="49" spans="1:4" ht="57" thickBot="1">
      <c r="A49" s="13" t="s">
        <v>83</v>
      </c>
      <c r="B49" s="13" t="s">
        <v>84</v>
      </c>
      <c r="C49" s="39">
        <f>-3407400.41-11482921.1</f>
        <v>-14890321.51</v>
      </c>
      <c r="D49" s="39">
        <v>-22706678.89</v>
      </c>
    </row>
    <row r="50" spans="1:4" ht="15.75" thickBot="1">
      <c r="A50" s="13" t="s">
        <v>85</v>
      </c>
      <c r="B50" s="13" t="s">
        <v>86</v>
      </c>
      <c r="C50" s="39">
        <v>-401835.06</v>
      </c>
      <c r="D50" s="39">
        <v>-494796.56</v>
      </c>
    </row>
    <row r="51" spans="1:4" ht="15.75" thickBot="1">
      <c r="A51" s="13" t="s">
        <v>87</v>
      </c>
      <c r="B51" s="13" t="s">
        <v>88</v>
      </c>
      <c r="C51" s="39"/>
      <c r="D51" s="39"/>
    </row>
    <row r="52" spans="1:4" ht="15.75" thickBot="1">
      <c r="A52" s="13" t="s">
        <v>89</v>
      </c>
      <c r="B52" s="13" t="s">
        <v>90</v>
      </c>
      <c r="C52" s="39">
        <v>-387.61</v>
      </c>
      <c r="D52" s="39">
        <v>-90.03</v>
      </c>
    </row>
    <row r="53" spans="1:4" ht="23.25" thickBot="1">
      <c r="A53" s="13" t="s">
        <v>91</v>
      </c>
      <c r="B53" s="13" t="s">
        <v>92</v>
      </c>
      <c r="C53" s="39">
        <v>-156593</v>
      </c>
      <c r="D53" s="39">
        <v>-215486.99</v>
      </c>
    </row>
    <row r="54" spans="1:4" ht="15.75" thickBot="1">
      <c r="A54" s="13" t="s">
        <v>14</v>
      </c>
      <c r="B54" s="13" t="s">
        <v>93</v>
      </c>
      <c r="C54" s="39"/>
      <c r="D54" s="39"/>
    </row>
    <row r="55" spans="1:4" ht="15.75" thickBot="1">
      <c r="A55" s="11" t="s">
        <v>14</v>
      </c>
      <c r="B55" s="11" t="s">
        <v>94</v>
      </c>
      <c r="C55" s="40">
        <f>C44+C47+C51+C52+C53+C54</f>
        <v>-7195443.000000001</v>
      </c>
      <c r="D55" s="40">
        <f>D44+D47+D51+D52+D53+D54</f>
        <v>-10658615.569999998</v>
      </c>
    </row>
    <row r="56" spans="1:4" ht="15.75" thickBot="1">
      <c r="A56" s="11" t="s">
        <v>14</v>
      </c>
      <c r="B56" s="11" t="s">
        <v>95</v>
      </c>
      <c r="C56" s="40">
        <f>C43+C55</f>
        <v>199636293.6200001</v>
      </c>
      <c r="D56" s="40">
        <f>D43+D55</f>
        <v>226234275.17000008</v>
      </c>
    </row>
    <row r="57" spans="1:4" ht="15.75" thickBot="1">
      <c r="A57" s="13" t="s">
        <v>96</v>
      </c>
      <c r="B57" s="13" t="s">
        <v>97</v>
      </c>
      <c r="C57" s="39">
        <v>289483.78</v>
      </c>
      <c r="D57" s="39">
        <v>6458728.31</v>
      </c>
    </row>
    <row r="58" spans="1:4" ht="23.25" thickBot="1">
      <c r="A58" s="11" t="s">
        <v>14</v>
      </c>
      <c r="B58" s="11" t="s">
        <v>98</v>
      </c>
      <c r="C58" s="40">
        <f>C56+C57</f>
        <v>199925777.4000001</v>
      </c>
      <c r="D58" s="40">
        <f>D56+D57</f>
        <v>232693003.48000008</v>
      </c>
    </row>
    <row r="59" spans="1:4" ht="15.75" thickBot="1">
      <c r="A59" s="15"/>
      <c r="B59" s="15" t="s">
        <v>99</v>
      </c>
      <c r="C59" s="38">
        <f>C60</f>
        <v>0</v>
      </c>
      <c r="D59" s="38">
        <f>D60</f>
        <v>0</v>
      </c>
    </row>
    <row r="60" spans="1:4" ht="15.75" thickBot="1">
      <c r="A60" s="13" t="s">
        <v>14</v>
      </c>
      <c r="B60" s="13" t="s">
        <v>100</v>
      </c>
      <c r="C60" s="39"/>
      <c r="D60" s="39"/>
    </row>
    <row r="61" spans="1:4" ht="15.75" thickBot="1">
      <c r="A61" s="13" t="s">
        <v>14</v>
      </c>
      <c r="B61" s="13" t="s">
        <v>101</v>
      </c>
      <c r="C61" s="39">
        <f>C58+C60</f>
        <v>199925777.4000001</v>
      </c>
      <c r="D61" s="39">
        <f>D58+D60</f>
        <v>232693003.48000008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1" t="s">
        <v>2</v>
      </c>
      <c r="B1" s="71"/>
      <c r="C1" s="71"/>
      <c r="D1" s="71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7</v>
      </c>
      <c r="C3" s="17">
        <f>C58</f>
        <v>-0.0008500000000000174</v>
      </c>
      <c r="D3" s="17">
        <v>0</v>
      </c>
    </row>
    <row r="4" spans="1:4" ht="23.25" thickBot="1">
      <c r="A4" s="13" t="s">
        <v>8</v>
      </c>
      <c r="B4" s="13" t="s">
        <v>9</v>
      </c>
      <c r="C4" s="14"/>
      <c r="D4" s="14"/>
    </row>
    <row r="5" spans="1:4" ht="15.75" thickBot="1">
      <c r="A5" s="13" t="s">
        <v>10</v>
      </c>
      <c r="B5" s="13" t="s">
        <v>11</v>
      </c>
      <c r="C5" s="14"/>
      <c r="D5" s="14"/>
    </row>
    <row r="6" spans="1:4" ht="15.75" thickBot="1">
      <c r="A6" s="13" t="s">
        <v>12</v>
      </c>
      <c r="B6" s="13" t="s">
        <v>13</v>
      </c>
      <c r="C6" s="14"/>
      <c r="D6" s="14"/>
    </row>
    <row r="7" spans="1:4" ht="15.75" thickBot="1">
      <c r="A7" s="13" t="s">
        <v>14</v>
      </c>
      <c r="B7" s="13" t="s">
        <v>15</v>
      </c>
      <c r="C7" s="14">
        <f>SUM(C8:C11)</f>
        <v>0</v>
      </c>
      <c r="D7" s="14">
        <v>0</v>
      </c>
    </row>
    <row r="8" spans="1:4" ht="15.75" thickBot="1">
      <c r="A8" s="13" t="s">
        <v>16</v>
      </c>
      <c r="B8" s="13" t="s">
        <v>17</v>
      </c>
      <c r="C8" s="14"/>
      <c r="D8" s="14"/>
    </row>
    <row r="9" spans="1:4" ht="34.5" thickBot="1">
      <c r="A9" s="13" t="s">
        <v>18</v>
      </c>
      <c r="B9" s="13" t="s">
        <v>19</v>
      </c>
      <c r="C9" s="14"/>
      <c r="D9" s="14"/>
    </row>
    <row r="10" spans="1:4" ht="15.75" thickBot="1">
      <c r="A10" s="13" t="s">
        <v>20</v>
      </c>
      <c r="B10" s="13" t="s">
        <v>21</v>
      </c>
      <c r="C10" s="14"/>
      <c r="D10" s="14"/>
    </row>
    <row r="11" spans="1:4" ht="23.25" thickBot="1">
      <c r="A11" s="13" t="s">
        <v>22</v>
      </c>
      <c r="B11" s="13" t="s">
        <v>23</v>
      </c>
      <c r="C11" s="14"/>
      <c r="D11" s="14"/>
    </row>
    <row r="12" spans="1:4" ht="15.75" thickBot="1">
      <c r="A12" s="13" t="s">
        <v>14</v>
      </c>
      <c r="B12" s="13" t="s">
        <v>24</v>
      </c>
      <c r="C12" s="14">
        <f>SUM(C13:C14)</f>
        <v>0.74915</v>
      </c>
      <c r="D12" s="14">
        <v>3.14334</v>
      </c>
    </row>
    <row r="13" spans="1:4" ht="15.75" thickBot="1">
      <c r="A13" s="13" t="s">
        <v>25</v>
      </c>
      <c r="B13" s="13" t="s">
        <v>26</v>
      </c>
      <c r="C13" s="14">
        <v>0.74915</v>
      </c>
      <c r="D13" s="14">
        <v>3.14334</v>
      </c>
    </row>
    <row r="14" spans="1:4" ht="15.75" thickBot="1">
      <c r="A14" s="13" t="s">
        <v>27</v>
      </c>
      <c r="B14" s="13" t="s">
        <v>28</v>
      </c>
      <c r="C14" s="14"/>
      <c r="D14" s="14"/>
    </row>
    <row r="15" spans="1:4" ht="15.75" thickBot="1">
      <c r="A15" s="13" t="s">
        <v>14</v>
      </c>
      <c r="B15" s="13" t="s">
        <v>29</v>
      </c>
      <c r="C15" s="14">
        <f>SUM(C16:C18)</f>
        <v>0</v>
      </c>
      <c r="D15" s="14">
        <v>0</v>
      </c>
    </row>
    <row r="16" spans="1:4" ht="15.75" thickBot="1">
      <c r="A16" s="13" t="s">
        <v>30</v>
      </c>
      <c r="B16" s="13" t="s">
        <v>31</v>
      </c>
      <c r="C16" s="14"/>
      <c r="D16" s="14"/>
    </row>
    <row r="17" spans="1:4" ht="15.75" thickBot="1">
      <c r="A17" s="13" t="s">
        <v>32</v>
      </c>
      <c r="B17" s="13" t="s">
        <v>33</v>
      </c>
      <c r="C17" s="14"/>
      <c r="D17" s="14"/>
    </row>
    <row r="18" spans="1:4" ht="15.75" thickBot="1">
      <c r="A18" s="13" t="s">
        <v>34</v>
      </c>
      <c r="B18" s="13" t="s">
        <v>35</v>
      </c>
      <c r="C18" s="14"/>
      <c r="D18" s="14"/>
    </row>
    <row r="19" spans="1:4" ht="15.75" thickBot="1">
      <c r="A19" s="13" t="s">
        <v>14</v>
      </c>
      <c r="B19" s="13" t="s">
        <v>36</v>
      </c>
      <c r="C19" s="14">
        <f>SUM(C20:C23)</f>
        <v>-0.75</v>
      </c>
      <c r="D19" s="14">
        <v>-3.14334</v>
      </c>
    </row>
    <row r="20" spans="1:4" ht="34.5" thickBot="1">
      <c r="A20" s="13" t="s">
        <v>37</v>
      </c>
      <c r="B20" s="13" t="s">
        <v>38</v>
      </c>
      <c r="C20" s="14">
        <v>-0.75</v>
      </c>
      <c r="D20" s="14">
        <v>-1.9940699999999998</v>
      </c>
    </row>
    <row r="21" spans="1:4" ht="15.75" thickBot="1">
      <c r="A21" s="13" t="s">
        <v>39</v>
      </c>
      <c r="B21" s="13" t="s">
        <v>40</v>
      </c>
      <c r="C21" s="14"/>
      <c r="D21" s="14">
        <v>-1.14927</v>
      </c>
    </row>
    <row r="22" spans="1:4" ht="15.75" thickBot="1">
      <c r="A22" s="13" t="s">
        <v>41</v>
      </c>
      <c r="B22" s="13" t="s">
        <v>42</v>
      </c>
      <c r="C22" s="14"/>
      <c r="D22" s="14"/>
    </row>
    <row r="23" spans="1:4" ht="15.75" thickBot="1">
      <c r="A23" s="13" t="s">
        <v>43</v>
      </c>
      <c r="B23" s="13" t="s">
        <v>44</v>
      </c>
      <c r="C23" s="14"/>
      <c r="D23" s="14"/>
    </row>
    <row r="24" spans="1:4" ht="15.75" thickBot="1">
      <c r="A24" s="13" t="s">
        <v>14</v>
      </c>
      <c r="B24" s="13" t="s">
        <v>45</v>
      </c>
      <c r="C24" s="14">
        <f>SUM(C25:C27)</f>
        <v>0</v>
      </c>
      <c r="D24" s="14">
        <v>0</v>
      </c>
    </row>
    <row r="25" spans="1:4" ht="15.75" thickBot="1">
      <c r="A25" s="13" t="s">
        <v>46</v>
      </c>
      <c r="B25" s="13" t="s">
        <v>47</v>
      </c>
      <c r="C25" s="14"/>
      <c r="D25" s="14"/>
    </row>
    <row r="26" spans="1:4" ht="15.75" thickBot="1">
      <c r="A26" s="13" t="s">
        <v>48</v>
      </c>
      <c r="B26" s="13" t="s">
        <v>49</v>
      </c>
      <c r="C26" s="14"/>
      <c r="D26" s="14"/>
    </row>
    <row r="27" spans="1:4" ht="15.75" thickBot="1">
      <c r="A27" s="13" t="s">
        <v>50</v>
      </c>
      <c r="B27" s="13" t="s">
        <v>51</v>
      </c>
      <c r="C27" s="14"/>
      <c r="D27" s="14"/>
    </row>
    <row r="28" spans="1:4" ht="15.75" thickBot="1">
      <c r="A28" s="13" t="s">
        <v>14</v>
      </c>
      <c r="B28" s="13" t="s">
        <v>52</v>
      </c>
      <c r="C28" s="14"/>
      <c r="D28" s="14"/>
    </row>
    <row r="29" spans="1:4" ht="15.75" thickBot="1">
      <c r="A29" s="13" t="s">
        <v>53</v>
      </c>
      <c r="B29" s="13" t="s">
        <v>54</v>
      </c>
      <c r="C29" s="14"/>
      <c r="D29" s="14"/>
    </row>
    <row r="30" spans="1:4" ht="15.75" thickBot="1">
      <c r="A30" s="13" t="s">
        <v>14</v>
      </c>
      <c r="B30" s="13" t="s">
        <v>55</v>
      </c>
      <c r="C30" s="14">
        <f>C31+C35</f>
        <v>0</v>
      </c>
      <c r="D30" s="14">
        <v>0</v>
      </c>
    </row>
    <row r="31" spans="1:4" ht="15.75" thickBot="1">
      <c r="A31" s="13" t="s">
        <v>14</v>
      </c>
      <c r="B31" s="13" t="s">
        <v>56</v>
      </c>
      <c r="C31" s="14">
        <f>SUM(C32:C34)</f>
        <v>0</v>
      </c>
      <c r="D31" s="14">
        <v>0</v>
      </c>
    </row>
    <row r="32" spans="1:4" ht="15.75" thickBot="1">
      <c r="A32" s="13" t="s">
        <v>57</v>
      </c>
      <c r="B32" s="13" t="s">
        <v>58</v>
      </c>
      <c r="C32" s="14"/>
      <c r="D32" s="14"/>
    </row>
    <row r="33" spans="1:4" ht="15.75" thickBot="1">
      <c r="A33" s="13" t="s">
        <v>59</v>
      </c>
      <c r="B33" s="13" t="s">
        <v>60</v>
      </c>
      <c r="C33" s="14"/>
      <c r="D33" s="14"/>
    </row>
    <row r="34" spans="1:4" ht="15.75" thickBot="1">
      <c r="A34" s="13" t="s">
        <v>61</v>
      </c>
      <c r="B34" s="13" t="s">
        <v>62</v>
      </c>
      <c r="C34" s="14"/>
      <c r="D34" s="14"/>
    </row>
    <row r="35" spans="1:4" ht="15.75" thickBot="1">
      <c r="A35" s="13" t="s">
        <v>14</v>
      </c>
      <c r="B35" s="13" t="s">
        <v>63</v>
      </c>
      <c r="C35" s="14">
        <f>SUM(C36:C38)</f>
        <v>0</v>
      </c>
      <c r="D35" s="14">
        <v>0</v>
      </c>
    </row>
    <row r="36" spans="1:4" ht="15.75" thickBot="1">
      <c r="A36" s="13" t="s">
        <v>64</v>
      </c>
      <c r="B36" s="13" t="s">
        <v>58</v>
      </c>
      <c r="C36" s="14"/>
      <c r="D36" s="14"/>
    </row>
    <row r="37" spans="1:4" ht="15.75" thickBot="1">
      <c r="A37" s="13" t="s">
        <v>65</v>
      </c>
      <c r="B37" s="13" t="s">
        <v>60</v>
      </c>
      <c r="C37" s="14"/>
      <c r="D37" s="14"/>
    </row>
    <row r="38" spans="1:4" ht="15.75" thickBot="1">
      <c r="A38" s="13" t="s">
        <v>66</v>
      </c>
      <c r="B38" s="13" t="s">
        <v>62</v>
      </c>
      <c r="C38" s="14"/>
      <c r="D38" s="14"/>
    </row>
    <row r="39" spans="1:4" ht="15.75" thickBot="1">
      <c r="A39" s="13" t="s">
        <v>67</v>
      </c>
      <c r="B39" s="13" t="s">
        <v>68</v>
      </c>
      <c r="C39" s="14"/>
      <c r="D39" s="14"/>
    </row>
    <row r="40" spans="1:4" ht="15.75" thickBot="1">
      <c r="A40" s="13" t="s">
        <v>67</v>
      </c>
      <c r="B40" s="13" t="s">
        <v>69</v>
      </c>
      <c r="C40" s="14">
        <f>SUM(C41:C42)</f>
        <v>0</v>
      </c>
      <c r="D40" s="14">
        <v>0</v>
      </c>
    </row>
    <row r="41" spans="1:4" ht="15.75" thickBot="1">
      <c r="A41" s="13" t="s">
        <v>70</v>
      </c>
      <c r="B41" s="13" t="s">
        <v>71</v>
      </c>
      <c r="C41" s="14"/>
      <c r="D41" s="14"/>
    </row>
    <row r="42" spans="1:4" ht="15.75" thickBot="1">
      <c r="A42" s="13" t="s">
        <v>72</v>
      </c>
      <c r="B42" s="13" t="s">
        <v>73</v>
      </c>
      <c r="C42" s="14"/>
      <c r="D42" s="14"/>
    </row>
    <row r="43" spans="1:4" ht="15.75" thickBot="1">
      <c r="A43" s="11" t="s">
        <v>14</v>
      </c>
      <c r="B43" s="11" t="s">
        <v>74</v>
      </c>
      <c r="C43" s="12">
        <f>C4+C5+C6+C7+C12+C15+C19+C24+C28+C29+C30+C39+C40</f>
        <v>-0.0008500000000000174</v>
      </c>
      <c r="D43" s="12">
        <v>0</v>
      </c>
    </row>
    <row r="44" spans="1:4" ht="15.75" thickBot="1">
      <c r="A44" s="13" t="s">
        <v>14</v>
      </c>
      <c r="B44" s="13" t="s">
        <v>75</v>
      </c>
      <c r="C44" s="14">
        <f>SUM(C45:C46)</f>
        <v>0</v>
      </c>
      <c r="D44" s="14">
        <v>0</v>
      </c>
    </row>
    <row r="45" spans="1:4" ht="15.75" thickBot="1">
      <c r="A45" s="13" t="s">
        <v>76</v>
      </c>
      <c r="B45" s="13" t="s">
        <v>77</v>
      </c>
      <c r="C45" s="14"/>
      <c r="D45" s="14"/>
    </row>
    <row r="46" spans="1:4" ht="15.75" thickBot="1">
      <c r="A46" s="13" t="s">
        <v>78</v>
      </c>
      <c r="B46" s="13" t="s">
        <v>79</v>
      </c>
      <c r="C46" s="14"/>
      <c r="D46" s="14"/>
    </row>
    <row r="47" spans="1:4" ht="15.75" thickBot="1">
      <c r="A47" s="13" t="s">
        <v>14</v>
      </c>
      <c r="B47" s="13" t="s">
        <v>80</v>
      </c>
      <c r="C47" s="14">
        <f>SUM(C48:C50)</f>
        <v>0</v>
      </c>
      <c r="D47" s="14">
        <v>0</v>
      </c>
    </row>
    <row r="48" spans="1:4" ht="45.75" thickBot="1">
      <c r="A48" s="13" t="s">
        <v>81</v>
      </c>
      <c r="B48" s="13" t="s">
        <v>82</v>
      </c>
      <c r="C48" s="14"/>
      <c r="D48" s="14"/>
    </row>
    <row r="49" spans="1:4" ht="57" thickBot="1">
      <c r="A49" s="13" t="s">
        <v>83</v>
      </c>
      <c r="B49" s="13" t="s">
        <v>84</v>
      </c>
      <c r="C49" s="14"/>
      <c r="D49" s="14"/>
    </row>
    <row r="50" spans="1:4" ht="15.75" thickBot="1">
      <c r="A50" s="13" t="s">
        <v>85</v>
      </c>
      <c r="B50" s="13" t="s">
        <v>86</v>
      </c>
      <c r="C50" s="14"/>
      <c r="D50" s="14"/>
    </row>
    <row r="51" spans="1:4" ht="15.75" thickBot="1">
      <c r="A51" s="13" t="s">
        <v>87</v>
      </c>
      <c r="B51" s="13" t="s">
        <v>88</v>
      </c>
      <c r="C51" s="14"/>
      <c r="D51" s="14"/>
    </row>
    <row r="52" spans="1:4" ht="15.75" thickBot="1">
      <c r="A52" s="13" t="s">
        <v>89</v>
      </c>
      <c r="B52" s="13" t="s">
        <v>90</v>
      </c>
      <c r="C52" s="14"/>
      <c r="D52" s="14"/>
    </row>
    <row r="53" spans="1:4" ht="23.25" thickBot="1">
      <c r="A53" s="13" t="s">
        <v>91</v>
      </c>
      <c r="B53" s="13" t="s">
        <v>92</v>
      </c>
      <c r="C53" s="14"/>
      <c r="D53" s="14"/>
    </row>
    <row r="54" spans="1:4" ht="15.75" thickBot="1">
      <c r="A54" s="13" t="s">
        <v>14</v>
      </c>
      <c r="B54" s="13" t="s">
        <v>93</v>
      </c>
      <c r="C54" s="14"/>
      <c r="D54" s="14"/>
    </row>
    <row r="55" spans="1:4" ht="15.75" thickBot="1">
      <c r="A55" s="11" t="s">
        <v>14</v>
      </c>
      <c r="B55" s="11" t="s">
        <v>94</v>
      </c>
      <c r="C55" s="12">
        <f>C44+C47+C51+C52+C53+C54</f>
        <v>0</v>
      </c>
      <c r="D55" s="12">
        <v>0</v>
      </c>
    </row>
    <row r="56" spans="1:4" ht="15.75" thickBot="1">
      <c r="A56" s="11" t="s">
        <v>14</v>
      </c>
      <c r="B56" s="11" t="s">
        <v>95</v>
      </c>
      <c r="C56" s="12">
        <f>C43+C55</f>
        <v>-0.0008500000000000174</v>
      </c>
      <c r="D56" s="12">
        <v>0</v>
      </c>
    </row>
    <row r="57" spans="1:4" ht="15.75" thickBot="1">
      <c r="A57" s="13" t="s">
        <v>96</v>
      </c>
      <c r="B57" s="13" t="s">
        <v>97</v>
      </c>
      <c r="C57" s="14">
        <v>0</v>
      </c>
      <c r="D57" s="14">
        <v>0</v>
      </c>
    </row>
    <row r="58" spans="1:4" ht="23.25" thickBot="1">
      <c r="A58" s="11" t="s">
        <v>14</v>
      </c>
      <c r="B58" s="11" t="s">
        <v>98</v>
      </c>
      <c r="C58" s="12">
        <f>C56+C57</f>
        <v>-0.0008500000000000174</v>
      </c>
      <c r="D58" s="12">
        <v>0</v>
      </c>
    </row>
    <row r="59" spans="1:4" ht="15.75" thickBot="1">
      <c r="A59" s="15"/>
      <c r="B59" s="15" t="s">
        <v>99</v>
      </c>
      <c r="C59" s="17">
        <f>C60</f>
        <v>0</v>
      </c>
      <c r="D59" s="17">
        <v>0</v>
      </c>
    </row>
    <row r="60" spans="1:4" ht="15.75" thickBot="1">
      <c r="A60" s="13" t="s">
        <v>14</v>
      </c>
      <c r="B60" s="13" t="s">
        <v>100</v>
      </c>
      <c r="C60" s="14"/>
      <c r="D60" s="14"/>
    </row>
    <row r="61" spans="1:4" ht="15.75" thickBot="1">
      <c r="A61" s="13" t="s">
        <v>14</v>
      </c>
      <c r="B61" s="13" t="s">
        <v>101</v>
      </c>
      <c r="C61" s="14">
        <f>C58+C60</f>
        <v>-0.0008500000000000174</v>
      </c>
      <c r="D61" s="14">
        <v>0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1" t="s">
        <v>2</v>
      </c>
      <c r="B1" s="71"/>
      <c r="C1" s="71"/>
      <c r="D1" s="71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7</v>
      </c>
      <c r="C3" s="17">
        <f>C58</f>
        <v>0</v>
      </c>
      <c r="D3" s="17">
        <v>-2.220446049250313E-16</v>
      </c>
    </row>
    <row r="4" spans="1:4" ht="23.25" thickBot="1">
      <c r="A4" s="13" t="s">
        <v>8</v>
      </c>
      <c r="B4" s="13" t="s">
        <v>9</v>
      </c>
      <c r="C4" s="14"/>
      <c r="D4" s="14"/>
    </row>
    <row r="5" spans="1:4" ht="15.75" thickBot="1">
      <c r="A5" s="13" t="s">
        <v>10</v>
      </c>
      <c r="B5" s="13" t="s">
        <v>11</v>
      </c>
      <c r="C5" s="14"/>
      <c r="D5" s="14"/>
    </row>
    <row r="6" spans="1:4" ht="15.75" thickBot="1">
      <c r="A6" s="13" t="s">
        <v>12</v>
      </c>
      <c r="B6" s="13" t="s">
        <v>13</v>
      </c>
      <c r="C6" s="14"/>
      <c r="D6" s="14"/>
    </row>
    <row r="7" spans="1:4" ht="15.75" thickBot="1">
      <c r="A7" s="13" t="s">
        <v>14</v>
      </c>
      <c r="B7" s="13" t="s">
        <v>15</v>
      </c>
      <c r="C7" s="14">
        <f>SUM(C8:C11)</f>
        <v>0</v>
      </c>
      <c r="D7" s="14">
        <v>0</v>
      </c>
    </row>
    <row r="8" spans="1:4" ht="15.75" thickBot="1">
      <c r="A8" s="13" t="s">
        <v>16</v>
      </c>
      <c r="B8" s="13" t="s">
        <v>17</v>
      </c>
      <c r="C8" s="14"/>
      <c r="D8" s="14"/>
    </row>
    <row r="9" spans="1:4" ht="34.5" thickBot="1">
      <c r="A9" s="13" t="s">
        <v>18</v>
      </c>
      <c r="B9" s="13" t="s">
        <v>19</v>
      </c>
      <c r="C9" s="14"/>
      <c r="D9" s="14"/>
    </row>
    <row r="10" spans="1:4" ht="15.75" thickBot="1">
      <c r="A10" s="13" t="s">
        <v>20</v>
      </c>
      <c r="B10" s="13" t="s">
        <v>21</v>
      </c>
      <c r="C10" s="14"/>
      <c r="D10" s="14"/>
    </row>
    <row r="11" spans="1:4" ht="23.25" thickBot="1">
      <c r="A11" s="13" t="s">
        <v>22</v>
      </c>
      <c r="B11" s="13" t="s">
        <v>23</v>
      </c>
      <c r="C11" s="14"/>
      <c r="D11" s="14"/>
    </row>
    <row r="12" spans="1:4" ht="15.75" thickBot="1">
      <c r="A12" s="13" t="s">
        <v>14</v>
      </c>
      <c r="B12" s="13" t="s">
        <v>24</v>
      </c>
      <c r="C12" s="14">
        <f>SUM(C13:C14)</f>
        <v>0.75</v>
      </c>
      <c r="D12" s="14">
        <v>1.45999</v>
      </c>
    </row>
    <row r="13" spans="1:4" ht="15.75" thickBot="1">
      <c r="A13" s="13" t="s">
        <v>25</v>
      </c>
      <c r="B13" s="13" t="s">
        <v>26</v>
      </c>
      <c r="C13" s="14">
        <v>0.75</v>
      </c>
      <c r="D13" s="14">
        <v>1.45999</v>
      </c>
    </row>
    <row r="14" spans="1:4" ht="15.75" thickBot="1">
      <c r="A14" s="13" t="s">
        <v>27</v>
      </c>
      <c r="B14" s="13" t="s">
        <v>28</v>
      </c>
      <c r="C14" s="14"/>
      <c r="D14" s="14"/>
    </row>
    <row r="15" spans="1:4" ht="15.75" thickBot="1">
      <c r="A15" s="13" t="s">
        <v>14</v>
      </c>
      <c r="B15" s="13" t="s">
        <v>29</v>
      </c>
      <c r="C15" s="14">
        <f>SUM(C16:C18)</f>
        <v>0</v>
      </c>
      <c r="D15" s="14">
        <v>0</v>
      </c>
    </row>
    <row r="16" spans="1:4" ht="15.75" thickBot="1">
      <c r="A16" s="13" t="s">
        <v>30</v>
      </c>
      <c r="B16" s="13" t="s">
        <v>31</v>
      </c>
      <c r="C16" s="14"/>
      <c r="D16" s="14"/>
    </row>
    <row r="17" spans="1:4" ht="15.75" thickBot="1">
      <c r="A17" s="13" t="s">
        <v>32</v>
      </c>
      <c r="B17" s="13" t="s">
        <v>33</v>
      </c>
      <c r="C17" s="14"/>
      <c r="D17" s="14"/>
    </row>
    <row r="18" spans="1:4" ht="15.75" thickBot="1">
      <c r="A18" s="13" t="s">
        <v>34</v>
      </c>
      <c r="B18" s="13" t="s">
        <v>35</v>
      </c>
      <c r="C18" s="14"/>
      <c r="D18" s="14"/>
    </row>
    <row r="19" spans="1:4" ht="15.75" thickBot="1">
      <c r="A19" s="13" t="s">
        <v>14</v>
      </c>
      <c r="B19" s="13" t="s">
        <v>36</v>
      </c>
      <c r="C19" s="14">
        <f>SUM(C20:C23)</f>
        <v>-0.75</v>
      </c>
      <c r="D19" s="14">
        <v>-1.4599900000000001</v>
      </c>
    </row>
    <row r="20" spans="1:4" ht="34.5" thickBot="1">
      <c r="A20" s="13" t="s">
        <v>37</v>
      </c>
      <c r="B20" s="13" t="s">
        <v>38</v>
      </c>
      <c r="C20" s="14">
        <v>-0.75</v>
      </c>
      <c r="D20" s="14">
        <v>-1.40961</v>
      </c>
    </row>
    <row r="21" spans="1:4" ht="15.75" thickBot="1">
      <c r="A21" s="13" t="s">
        <v>39</v>
      </c>
      <c r="B21" s="13" t="s">
        <v>40</v>
      </c>
      <c r="C21" s="14"/>
      <c r="D21" s="14">
        <v>-0.05038</v>
      </c>
    </row>
    <row r="22" spans="1:4" ht="15.75" thickBot="1">
      <c r="A22" s="13" t="s">
        <v>41</v>
      </c>
      <c r="B22" s="13" t="s">
        <v>42</v>
      </c>
      <c r="C22" s="14"/>
      <c r="D22" s="14"/>
    </row>
    <row r="23" spans="1:4" ht="15.75" thickBot="1">
      <c r="A23" s="13" t="s">
        <v>43</v>
      </c>
      <c r="B23" s="13" t="s">
        <v>44</v>
      </c>
      <c r="C23" s="14"/>
      <c r="D23" s="14"/>
    </row>
    <row r="24" spans="1:4" ht="15.75" thickBot="1">
      <c r="A24" s="13" t="s">
        <v>14</v>
      </c>
      <c r="B24" s="13" t="s">
        <v>45</v>
      </c>
      <c r="C24" s="14">
        <f>SUM(C25:C27)</f>
        <v>0</v>
      </c>
      <c r="D24" s="14">
        <v>0</v>
      </c>
    </row>
    <row r="25" spans="1:4" ht="15.75" thickBot="1">
      <c r="A25" s="13" t="s">
        <v>46</v>
      </c>
      <c r="B25" s="13" t="s">
        <v>47</v>
      </c>
      <c r="C25" s="14"/>
      <c r="D25" s="14"/>
    </row>
    <row r="26" spans="1:4" ht="15.75" thickBot="1">
      <c r="A26" s="13" t="s">
        <v>48</v>
      </c>
      <c r="B26" s="13" t="s">
        <v>49</v>
      </c>
      <c r="C26" s="14"/>
      <c r="D26" s="14"/>
    </row>
    <row r="27" spans="1:4" ht="15.75" thickBot="1">
      <c r="A27" s="13" t="s">
        <v>50</v>
      </c>
      <c r="B27" s="13" t="s">
        <v>51</v>
      </c>
      <c r="C27" s="14"/>
      <c r="D27" s="14"/>
    </row>
    <row r="28" spans="1:4" ht="15.75" thickBot="1">
      <c r="A28" s="13" t="s">
        <v>14</v>
      </c>
      <c r="B28" s="13" t="s">
        <v>52</v>
      </c>
      <c r="C28" s="14"/>
      <c r="D28" s="14"/>
    </row>
    <row r="29" spans="1:4" ht="15.75" thickBot="1">
      <c r="A29" s="13" t="s">
        <v>53</v>
      </c>
      <c r="B29" s="13" t="s">
        <v>54</v>
      </c>
      <c r="C29" s="14"/>
      <c r="D29" s="14"/>
    </row>
    <row r="30" spans="1:4" ht="15.75" thickBot="1">
      <c r="A30" s="13" t="s">
        <v>14</v>
      </c>
      <c r="B30" s="13" t="s">
        <v>55</v>
      </c>
      <c r="C30" s="14">
        <f>C31+C35</f>
        <v>0</v>
      </c>
      <c r="D30" s="14">
        <v>0</v>
      </c>
    </row>
    <row r="31" spans="1:4" ht="15.75" thickBot="1">
      <c r="A31" s="13" t="s">
        <v>14</v>
      </c>
      <c r="B31" s="13" t="s">
        <v>56</v>
      </c>
      <c r="C31" s="14">
        <f>SUM(C32:C34)</f>
        <v>0</v>
      </c>
      <c r="D31" s="14">
        <v>0</v>
      </c>
    </row>
    <row r="32" spans="1:4" ht="15.75" thickBot="1">
      <c r="A32" s="13" t="s">
        <v>57</v>
      </c>
      <c r="B32" s="13" t="s">
        <v>58</v>
      </c>
      <c r="C32" s="14"/>
      <c r="D32" s="14"/>
    </row>
    <row r="33" spans="1:4" ht="15.75" thickBot="1">
      <c r="A33" s="13" t="s">
        <v>59</v>
      </c>
      <c r="B33" s="13" t="s">
        <v>60</v>
      </c>
      <c r="C33" s="14"/>
      <c r="D33" s="14"/>
    </row>
    <row r="34" spans="1:4" ht="15.75" thickBot="1">
      <c r="A34" s="13" t="s">
        <v>61</v>
      </c>
      <c r="B34" s="13" t="s">
        <v>62</v>
      </c>
      <c r="C34" s="14"/>
      <c r="D34" s="14"/>
    </row>
    <row r="35" spans="1:4" ht="15.75" thickBot="1">
      <c r="A35" s="13" t="s">
        <v>14</v>
      </c>
      <c r="B35" s="13" t="s">
        <v>63</v>
      </c>
      <c r="C35" s="14">
        <f>SUM(C36:C38)</f>
        <v>0</v>
      </c>
      <c r="D35" s="14">
        <v>0</v>
      </c>
    </row>
    <row r="36" spans="1:4" ht="15.75" thickBot="1">
      <c r="A36" s="13" t="s">
        <v>64</v>
      </c>
      <c r="B36" s="13" t="s">
        <v>58</v>
      </c>
      <c r="C36" s="14"/>
      <c r="D36" s="14"/>
    </row>
    <row r="37" spans="1:4" ht="15.75" thickBot="1">
      <c r="A37" s="13" t="s">
        <v>65</v>
      </c>
      <c r="B37" s="13" t="s">
        <v>60</v>
      </c>
      <c r="C37" s="14"/>
      <c r="D37" s="14"/>
    </row>
    <row r="38" spans="1:4" ht="15.75" thickBot="1">
      <c r="A38" s="13" t="s">
        <v>66</v>
      </c>
      <c r="B38" s="13" t="s">
        <v>62</v>
      </c>
      <c r="C38" s="14"/>
      <c r="D38" s="14"/>
    </row>
    <row r="39" spans="1:4" ht="15.75" thickBot="1">
      <c r="A39" s="13" t="s">
        <v>67</v>
      </c>
      <c r="B39" s="13" t="s">
        <v>68</v>
      </c>
      <c r="C39" s="14"/>
      <c r="D39" s="14"/>
    </row>
    <row r="40" spans="1:4" ht="15.75" thickBot="1">
      <c r="A40" s="13" t="s">
        <v>67</v>
      </c>
      <c r="B40" s="13" t="s">
        <v>69</v>
      </c>
      <c r="C40" s="14">
        <f>SUM(C41:C42)</f>
        <v>0</v>
      </c>
      <c r="D40" s="14">
        <v>0</v>
      </c>
    </row>
    <row r="41" spans="1:4" ht="15.75" thickBot="1">
      <c r="A41" s="13" t="s">
        <v>70</v>
      </c>
      <c r="B41" s="13" t="s">
        <v>71</v>
      </c>
      <c r="C41" s="14"/>
      <c r="D41" s="14"/>
    </row>
    <row r="42" spans="1:4" ht="15.75" thickBot="1">
      <c r="A42" s="13" t="s">
        <v>72</v>
      </c>
      <c r="B42" s="13" t="s">
        <v>73</v>
      </c>
      <c r="C42" s="14"/>
      <c r="D42" s="14"/>
    </row>
    <row r="43" spans="1:4" ht="15.75" thickBot="1">
      <c r="A43" s="11" t="s">
        <v>14</v>
      </c>
      <c r="B43" s="11" t="s">
        <v>74</v>
      </c>
      <c r="C43" s="12">
        <f>C4+C5+C6+C7+C12+C15+C19+C24+C28+C29+C30+C39+C40</f>
        <v>0</v>
      </c>
      <c r="D43" s="12">
        <v>-2.220446049250313E-16</v>
      </c>
    </row>
    <row r="44" spans="1:4" ht="15.75" thickBot="1">
      <c r="A44" s="13" t="s">
        <v>14</v>
      </c>
      <c r="B44" s="13" t="s">
        <v>75</v>
      </c>
      <c r="C44" s="14">
        <f>SUM(C45:C46)</f>
        <v>0</v>
      </c>
      <c r="D44" s="14">
        <v>0</v>
      </c>
    </row>
    <row r="45" spans="1:4" ht="15.75" thickBot="1">
      <c r="A45" s="13" t="s">
        <v>76</v>
      </c>
      <c r="B45" s="13" t="s">
        <v>77</v>
      </c>
      <c r="C45" s="14"/>
      <c r="D45" s="14"/>
    </row>
    <row r="46" spans="1:4" ht="15.75" thickBot="1">
      <c r="A46" s="13" t="s">
        <v>78</v>
      </c>
      <c r="B46" s="13" t="s">
        <v>79</v>
      </c>
      <c r="C46" s="14"/>
      <c r="D46" s="14"/>
    </row>
    <row r="47" spans="1:4" ht="15.75" thickBot="1">
      <c r="A47" s="13" t="s">
        <v>14</v>
      </c>
      <c r="B47" s="13" t="s">
        <v>80</v>
      </c>
      <c r="C47" s="14">
        <f>SUM(C48:C50)</f>
        <v>0</v>
      </c>
      <c r="D47" s="14">
        <v>0</v>
      </c>
    </row>
    <row r="48" spans="1:4" ht="45.75" thickBot="1">
      <c r="A48" s="13" t="s">
        <v>81</v>
      </c>
      <c r="B48" s="13" t="s">
        <v>82</v>
      </c>
      <c r="C48" s="14"/>
      <c r="D48" s="14"/>
    </row>
    <row r="49" spans="1:4" ht="57" thickBot="1">
      <c r="A49" s="13" t="s">
        <v>83</v>
      </c>
      <c r="B49" s="13" t="s">
        <v>84</v>
      </c>
      <c r="C49" s="14"/>
      <c r="D49" s="14"/>
    </row>
    <row r="50" spans="1:4" ht="15.75" thickBot="1">
      <c r="A50" s="13" t="s">
        <v>85</v>
      </c>
      <c r="B50" s="13" t="s">
        <v>86</v>
      </c>
      <c r="C50" s="14"/>
      <c r="D50" s="14"/>
    </row>
    <row r="51" spans="1:4" ht="15.75" thickBot="1">
      <c r="A51" s="13" t="s">
        <v>87</v>
      </c>
      <c r="B51" s="13" t="s">
        <v>88</v>
      </c>
      <c r="C51" s="14"/>
      <c r="D51" s="14"/>
    </row>
    <row r="52" spans="1:4" ht="15.75" thickBot="1">
      <c r="A52" s="13" t="s">
        <v>89</v>
      </c>
      <c r="B52" s="13" t="s">
        <v>90</v>
      </c>
      <c r="C52" s="14"/>
      <c r="D52" s="14"/>
    </row>
    <row r="53" spans="1:4" ht="23.25" thickBot="1">
      <c r="A53" s="13" t="s">
        <v>91</v>
      </c>
      <c r="B53" s="13" t="s">
        <v>92</v>
      </c>
      <c r="C53" s="14"/>
      <c r="D53" s="14"/>
    </row>
    <row r="54" spans="1:4" ht="15.75" thickBot="1">
      <c r="A54" s="13" t="s">
        <v>14</v>
      </c>
      <c r="B54" s="13" t="s">
        <v>93</v>
      </c>
      <c r="C54" s="14"/>
      <c r="D54" s="14"/>
    </row>
    <row r="55" spans="1:4" ht="15.75" thickBot="1">
      <c r="A55" s="11" t="s">
        <v>14</v>
      </c>
      <c r="B55" s="11" t="s">
        <v>94</v>
      </c>
      <c r="C55" s="12">
        <f>C44+C47+C51+C52+C53+C54</f>
        <v>0</v>
      </c>
      <c r="D55" s="12">
        <v>0</v>
      </c>
    </row>
    <row r="56" spans="1:4" ht="15.75" thickBot="1">
      <c r="A56" s="11" t="s">
        <v>14</v>
      </c>
      <c r="B56" s="11" t="s">
        <v>95</v>
      </c>
      <c r="C56" s="12">
        <f>C43+C55</f>
        <v>0</v>
      </c>
      <c r="D56" s="12">
        <v>-2.220446049250313E-16</v>
      </c>
    </row>
    <row r="57" spans="1:4" ht="15.75" thickBot="1">
      <c r="A57" s="13" t="s">
        <v>96</v>
      </c>
      <c r="B57" s="13" t="s">
        <v>97</v>
      </c>
      <c r="C57" s="14"/>
      <c r="D57" s="14"/>
    </row>
    <row r="58" spans="1:4" ht="23.25" thickBot="1">
      <c r="A58" s="11" t="s">
        <v>14</v>
      </c>
      <c r="B58" s="11" t="s">
        <v>98</v>
      </c>
      <c r="C58" s="12">
        <f>C56+C57</f>
        <v>0</v>
      </c>
      <c r="D58" s="12">
        <v>-2.220446049250313E-16</v>
      </c>
    </row>
    <row r="59" spans="1:4" ht="15.75" thickBot="1">
      <c r="A59" s="15"/>
      <c r="B59" s="15" t="s">
        <v>99</v>
      </c>
      <c r="C59" s="17">
        <f>C60</f>
        <v>0</v>
      </c>
      <c r="D59" s="17">
        <v>0</v>
      </c>
    </row>
    <row r="60" spans="1:4" ht="15.75" thickBot="1">
      <c r="A60" s="13" t="s">
        <v>14</v>
      </c>
      <c r="B60" s="13" t="s">
        <v>100</v>
      </c>
      <c r="C60" s="14"/>
      <c r="D60" s="14"/>
    </row>
    <row r="61" spans="1:4" ht="15.75" thickBot="1">
      <c r="A61" s="13" t="s">
        <v>14</v>
      </c>
      <c r="B61" s="13" t="s">
        <v>101</v>
      </c>
      <c r="C61" s="14">
        <f>C58+C60</f>
        <v>0</v>
      </c>
      <c r="D61" s="14">
        <v>-2.220446049250313E-16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1" t="s">
        <v>2</v>
      </c>
      <c r="B1" s="71"/>
      <c r="C1" s="71"/>
      <c r="D1" s="71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7</v>
      </c>
      <c r="C3" s="17">
        <f>C58</f>
        <v>0</v>
      </c>
      <c r="D3" s="17">
        <v>0</v>
      </c>
    </row>
    <row r="4" spans="1:4" ht="23.25" thickBot="1">
      <c r="A4" s="13" t="s">
        <v>8</v>
      </c>
      <c r="B4" s="13" t="s">
        <v>9</v>
      </c>
      <c r="C4" s="14"/>
      <c r="D4" s="14"/>
    </row>
    <row r="5" spans="1:4" ht="15.75" thickBot="1">
      <c r="A5" s="13" t="s">
        <v>10</v>
      </c>
      <c r="B5" s="13" t="s">
        <v>11</v>
      </c>
      <c r="C5" s="14"/>
      <c r="D5" s="14"/>
    </row>
    <row r="6" spans="1:4" ht="15.75" thickBot="1">
      <c r="A6" s="13" t="s">
        <v>12</v>
      </c>
      <c r="B6" s="13" t="s">
        <v>13</v>
      </c>
      <c r="C6" s="14"/>
      <c r="D6" s="14"/>
    </row>
    <row r="7" spans="1:4" ht="15.75" thickBot="1">
      <c r="A7" s="13" t="s">
        <v>14</v>
      </c>
      <c r="B7" s="13" t="s">
        <v>15</v>
      </c>
      <c r="C7" s="14">
        <f>SUM(C8:C11)</f>
        <v>0</v>
      </c>
      <c r="D7" s="14">
        <v>0</v>
      </c>
    </row>
    <row r="8" spans="1:4" ht="15.75" thickBot="1">
      <c r="A8" s="13" t="s">
        <v>16</v>
      </c>
      <c r="B8" s="13" t="s">
        <v>17</v>
      </c>
      <c r="C8" s="14"/>
      <c r="D8" s="14"/>
    </row>
    <row r="9" spans="1:4" ht="34.5" thickBot="1">
      <c r="A9" s="13" t="s">
        <v>18</v>
      </c>
      <c r="B9" s="13" t="s">
        <v>19</v>
      </c>
      <c r="C9" s="14"/>
      <c r="D9" s="14"/>
    </row>
    <row r="10" spans="1:4" ht="15.75" thickBot="1">
      <c r="A10" s="13" t="s">
        <v>20</v>
      </c>
      <c r="B10" s="13" t="s">
        <v>21</v>
      </c>
      <c r="C10" s="14"/>
      <c r="D10" s="14"/>
    </row>
    <row r="11" spans="1:4" ht="23.25" thickBot="1">
      <c r="A11" s="13" t="s">
        <v>22</v>
      </c>
      <c r="B11" s="13" t="s">
        <v>23</v>
      </c>
      <c r="C11" s="14"/>
      <c r="D11" s="14"/>
    </row>
    <row r="12" spans="1:4" ht="15.75" thickBot="1">
      <c r="A12" s="13" t="s">
        <v>14</v>
      </c>
      <c r="B12" s="13" t="s">
        <v>24</v>
      </c>
      <c r="C12" s="14">
        <f>SUM(C13:C14)</f>
        <v>0.75</v>
      </c>
      <c r="D12" s="14">
        <v>1.45384</v>
      </c>
    </row>
    <row r="13" spans="1:4" ht="15.75" thickBot="1">
      <c r="A13" s="13" t="s">
        <v>25</v>
      </c>
      <c r="B13" s="13" t="s">
        <v>26</v>
      </c>
      <c r="C13" s="14">
        <v>0.75</v>
      </c>
      <c r="D13" s="14">
        <v>1.45384</v>
      </c>
    </row>
    <row r="14" spans="1:4" ht="15.75" thickBot="1">
      <c r="A14" s="13" t="s">
        <v>27</v>
      </c>
      <c r="B14" s="13" t="s">
        <v>28</v>
      </c>
      <c r="C14" s="14"/>
      <c r="D14" s="14"/>
    </row>
    <row r="15" spans="1:4" ht="15.75" thickBot="1">
      <c r="A15" s="13" t="s">
        <v>14</v>
      </c>
      <c r="B15" s="13" t="s">
        <v>29</v>
      </c>
      <c r="C15" s="14">
        <f>SUM(C16:C18)</f>
        <v>0</v>
      </c>
      <c r="D15" s="14">
        <v>0</v>
      </c>
    </row>
    <row r="16" spans="1:4" ht="15.75" thickBot="1">
      <c r="A16" s="13" t="s">
        <v>30</v>
      </c>
      <c r="B16" s="13" t="s">
        <v>31</v>
      </c>
      <c r="C16" s="14"/>
      <c r="D16" s="14"/>
    </row>
    <row r="17" spans="1:4" ht="15.75" thickBot="1">
      <c r="A17" s="13" t="s">
        <v>32</v>
      </c>
      <c r="B17" s="13" t="s">
        <v>33</v>
      </c>
      <c r="C17" s="14"/>
      <c r="D17" s="14"/>
    </row>
    <row r="18" spans="1:4" ht="15.75" thickBot="1">
      <c r="A18" s="13" t="s">
        <v>34</v>
      </c>
      <c r="B18" s="13" t="s">
        <v>35</v>
      </c>
      <c r="C18" s="14"/>
      <c r="D18" s="14"/>
    </row>
    <row r="19" spans="1:4" ht="15.75" thickBot="1">
      <c r="A19" s="13" t="s">
        <v>14</v>
      </c>
      <c r="B19" s="13" t="s">
        <v>36</v>
      </c>
      <c r="C19" s="14">
        <f>SUM(C20:C23)</f>
        <v>-0.75</v>
      </c>
      <c r="D19" s="14">
        <v>-1.45384</v>
      </c>
    </row>
    <row r="20" spans="1:4" ht="34.5" thickBot="1">
      <c r="A20" s="13" t="s">
        <v>37</v>
      </c>
      <c r="B20" s="13" t="s">
        <v>38</v>
      </c>
      <c r="C20" s="14">
        <v>-0.75</v>
      </c>
      <c r="D20" s="14">
        <v>-1.40346</v>
      </c>
    </row>
    <row r="21" spans="1:4" ht="15.75" thickBot="1">
      <c r="A21" s="13" t="s">
        <v>39</v>
      </c>
      <c r="B21" s="13" t="s">
        <v>40</v>
      </c>
      <c r="C21" s="14"/>
      <c r="D21" s="14">
        <v>-0.05038</v>
      </c>
    </row>
    <row r="22" spans="1:4" ht="15.75" thickBot="1">
      <c r="A22" s="13" t="s">
        <v>41</v>
      </c>
      <c r="B22" s="13" t="s">
        <v>42</v>
      </c>
      <c r="C22" s="14"/>
      <c r="D22" s="14"/>
    </row>
    <row r="23" spans="1:4" ht="15.75" thickBot="1">
      <c r="A23" s="13" t="s">
        <v>43</v>
      </c>
      <c r="B23" s="13" t="s">
        <v>44</v>
      </c>
      <c r="C23" s="14"/>
      <c r="D23" s="14"/>
    </row>
    <row r="24" spans="1:4" ht="15.75" thickBot="1">
      <c r="A24" s="13" t="s">
        <v>14</v>
      </c>
      <c r="B24" s="13" t="s">
        <v>45</v>
      </c>
      <c r="C24" s="14">
        <f>SUM(C25:C27)</f>
        <v>0</v>
      </c>
      <c r="D24" s="14">
        <v>0</v>
      </c>
    </row>
    <row r="25" spans="1:4" ht="15.75" thickBot="1">
      <c r="A25" s="13" t="s">
        <v>46</v>
      </c>
      <c r="B25" s="13" t="s">
        <v>47</v>
      </c>
      <c r="C25" s="14"/>
      <c r="D25" s="14"/>
    </row>
    <row r="26" spans="1:4" ht="15.75" thickBot="1">
      <c r="A26" s="13" t="s">
        <v>48</v>
      </c>
      <c r="B26" s="13" t="s">
        <v>49</v>
      </c>
      <c r="C26" s="14"/>
      <c r="D26" s="14"/>
    </row>
    <row r="27" spans="1:4" ht="15.75" thickBot="1">
      <c r="A27" s="13" t="s">
        <v>50</v>
      </c>
      <c r="B27" s="13" t="s">
        <v>51</v>
      </c>
      <c r="C27" s="14"/>
      <c r="D27" s="14"/>
    </row>
    <row r="28" spans="1:4" ht="15.75" thickBot="1">
      <c r="A28" s="13" t="s">
        <v>14</v>
      </c>
      <c r="B28" s="13" t="s">
        <v>52</v>
      </c>
      <c r="C28" s="14"/>
      <c r="D28" s="14"/>
    </row>
    <row r="29" spans="1:4" ht="15.75" thickBot="1">
      <c r="A29" s="13" t="s">
        <v>53</v>
      </c>
      <c r="B29" s="13" t="s">
        <v>54</v>
      </c>
      <c r="C29" s="14"/>
      <c r="D29" s="14"/>
    </row>
    <row r="30" spans="1:4" ht="15.75" thickBot="1">
      <c r="A30" s="13" t="s">
        <v>14</v>
      </c>
      <c r="B30" s="13" t="s">
        <v>55</v>
      </c>
      <c r="C30" s="14">
        <f>C31+C35</f>
        <v>0</v>
      </c>
      <c r="D30" s="14">
        <v>0</v>
      </c>
    </row>
    <row r="31" spans="1:4" ht="15.75" thickBot="1">
      <c r="A31" s="13" t="s">
        <v>14</v>
      </c>
      <c r="B31" s="13" t="s">
        <v>56</v>
      </c>
      <c r="C31" s="14">
        <f>SUM(C32:C34)</f>
        <v>0</v>
      </c>
      <c r="D31" s="14">
        <v>0</v>
      </c>
    </row>
    <row r="32" spans="1:4" ht="15.75" thickBot="1">
      <c r="A32" s="13" t="s">
        <v>57</v>
      </c>
      <c r="B32" s="13" t="s">
        <v>58</v>
      </c>
      <c r="C32" s="14"/>
      <c r="D32" s="14"/>
    </row>
    <row r="33" spans="1:4" ht="15.75" thickBot="1">
      <c r="A33" s="13" t="s">
        <v>59</v>
      </c>
      <c r="B33" s="13" t="s">
        <v>60</v>
      </c>
      <c r="C33" s="14"/>
      <c r="D33" s="14"/>
    </row>
    <row r="34" spans="1:4" ht="15.75" thickBot="1">
      <c r="A34" s="13" t="s">
        <v>61</v>
      </c>
      <c r="B34" s="13" t="s">
        <v>62</v>
      </c>
      <c r="C34" s="14"/>
      <c r="D34" s="14"/>
    </row>
    <row r="35" spans="1:4" ht="15.75" thickBot="1">
      <c r="A35" s="13" t="s">
        <v>14</v>
      </c>
      <c r="B35" s="13" t="s">
        <v>63</v>
      </c>
      <c r="C35" s="14">
        <f>SUM(C36:C38)</f>
        <v>0</v>
      </c>
      <c r="D35" s="14">
        <v>0</v>
      </c>
    </row>
    <row r="36" spans="1:4" ht="15.75" thickBot="1">
      <c r="A36" s="13" t="s">
        <v>64</v>
      </c>
      <c r="B36" s="13" t="s">
        <v>58</v>
      </c>
      <c r="C36" s="14"/>
      <c r="D36" s="14"/>
    </row>
    <row r="37" spans="1:4" ht="15.75" thickBot="1">
      <c r="A37" s="13" t="s">
        <v>65</v>
      </c>
      <c r="B37" s="13" t="s">
        <v>60</v>
      </c>
      <c r="C37" s="14"/>
      <c r="D37" s="14"/>
    </row>
    <row r="38" spans="1:4" ht="15.75" thickBot="1">
      <c r="A38" s="13" t="s">
        <v>66</v>
      </c>
      <c r="B38" s="13" t="s">
        <v>62</v>
      </c>
      <c r="C38" s="14"/>
      <c r="D38" s="14"/>
    </row>
    <row r="39" spans="1:4" ht="15.75" thickBot="1">
      <c r="A39" s="13" t="s">
        <v>67</v>
      </c>
      <c r="B39" s="13" t="s">
        <v>68</v>
      </c>
      <c r="C39" s="14"/>
      <c r="D39" s="14"/>
    </row>
    <row r="40" spans="1:4" ht="15.75" thickBot="1">
      <c r="A40" s="13" t="s">
        <v>67</v>
      </c>
      <c r="B40" s="13" t="s">
        <v>69</v>
      </c>
      <c r="C40" s="14">
        <f>SUM(C41:C42)</f>
        <v>0</v>
      </c>
      <c r="D40" s="14">
        <v>0</v>
      </c>
    </row>
    <row r="41" spans="1:4" ht="15.75" thickBot="1">
      <c r="A41" s="13" t="s">
        <v>70</v>
      </c>
      <c r="B41" s="13" t="s">
        <v>71</v>
      </c>
      <c r="C41" s="14"/>
      <c r="D41" s="14"/>
    </row>
    <row r="42" spans="1:4" ht="15.75" thickBot="1">
      <c r="A42" s="13" t="s">
        <v>72</v>
      </c>
      <c r="B42" s="13" t="s">
        <v>73</v>
      </c>
      <c r="C42" s="14"/>
      <c r="D42" s="14"/>
    </row>
    <row r="43" spans="1:4" ht="15.75" thickBot="1">
      <c r="A43" s="11" t="s">
        <v>14</v>
      </c>
      <c r="B43" s="11" t="s">
        <v>74</v>
      </c>
      <c r="C43" s="12">
        <f>C4+C5+C6+C7+C12+C15+C19+C24+C28+C29+C30+C39+C40</f>
        <v>0</v>
      </c>
      <c r="D43" s="12">
        <v>0</v>
      </c>
    </row>
    <row r="44" spans="1:4" ht="15.75" thickBot="1">
      <c r="A44" s="13" t="s">
        <v>14</v>
      </c>
      <c r="B44" s="13" t="s">
        <v>75</v>
      </c>
      <c r="C44" s="14">
        <f>SUM(C45:C46)</f>
        <v>0</v>
      </c>
      <c r="D44" s="14">
        <v>0</v>
      </c>
    </row>
    <row r="45" spans="1:4" ht="15.75" thickBot="1">
      <c r="A45" s="13" t="s">
        <v>76</v>
      </c>
      <c r="B45" s="13" t="s">
        <v>77</v>
      </c>
      <c r="C45" s="14"/>
      <c r="D45" s="14"/>
    </row>
    <row r="46" spans="1:4" ht="15.75" thickBot="1">
      <c r="A46" s="13" t="s">
        <v>78</v>
      </c>
      <c r="B46" s="13" t="s">
        <v>79</v>
      </c>
      <c r="C46" s="14"/>
      <c r="D46" s="14"/>
    </row>
    <row r="47" spans="1:4" ht="15.75" thickBot="1">
      <c r="A47" s="13" t="s">
        <v>14</v>
      </c>
      <c r="B47" s="13" t="s">
        <v>80</v>
      </c>
      <c r="C47" s="14">
        <f>SUM(C48:C50)</f>
        <v>0</v>
      </c>
      <c r="D47" s="14">
        <v>0</v>
      </c>
    </row>
    <row r="48" spans="1:4" ht="45.75" thickBot="1">
      <c r="A48" s="13" t="s">
        <v>81</v>
      </c>
      <c r="B48" s="13" t="s">
        <v>82</v>
      </c>
      <c r="C48" s="14"/>
      <c r="D48" s="14"/>
    </row>
    <row r="49" spans="1:4" ht="57" thickBot="1">
      <c r="A49" s="13" t="s">
        <v>83</v>
      </c>
      <c r="B49" s="13" t="s">
        <v>84</v>
      </c>
      <c r="C49" s="14"/>
      <c r="D49" s="14"/>
    </row>
    <row r="50" spans="1:4" ht="15.75" thickBot="1">
      <c r="A50" s="13" t="s">
        <v>85</v>
      </c>
      <c r="B50" s="13" t="s">
        <v>86</v>
      </c>
      <c r="C50" s="14"/>
      <c r="D50" s="14"/>
    </row>
    <row r="51" spans="1:4" ht="15.75" thickBot="1">
      <c r="A51" s="13" t="s">
        <v>87</v>
      </c>
      <c r="B51" s="13" t="s">
        <v>88</v>
      </c>
      <c r="C51" s="14"/>
      <c r="D51" s="14"/>
    </row>
    <row r="52" spans="1:4" ht="15.75" thickBot="1">
      <c r="A52" s="13" t="s">
        <v>89</v>
      </c>
      <c r="B52" s="13" t="s">
        <v>90</v>
      </c>
      <c r="C52" s="14"/>
      <c r="D52" s="14"/>
    </row>
    <row r="53" spans="1:4" ht="23.25" thickBot="1">
      <c r="A53" s="13" t="s">
        <v>91</v>
      </c>
      <c r="B53" s="13" t="s">
        <v>92</v>
      </c>
      <c r="C53" s="14"/>
      <c r="D53" s="14"/>
    </row>
    <row r="54" spans="1:4" ht="15.75" thickBot="1">
      <c r="A54" s="13" t="s">
        <v>14</v>
      </c>
      <c r="B54" s="13" t="s">
        <v>93</v>
      </c>
      <c r="C54" s="14"/>
      <c r="D54" s="14"/>
    </row>
    <row r="55" spans="1:4" ht="15.75" thickBot="1">
      <c r="A55" s="11" t="s">
        <v>14</v>
      </c>
      <c r="B55" s="11" t="s">
        <v>94</v>
      </c>
      <c r="C55" s="12">
        <f>C44+C47+C51+C52+C53+C54</f>
        <v>0</v>
      </c>
      <c r="D55" s="12">
        <v>0</v>
      </c>
    </row>
    <row r="56" spans="1:4" ht="15.75" thickBot="1">
      <c r="A56" s="11" t="s">
        <v>14</v>
      </c>
      <c r="B56" s="11" t="s">
        <v>95</v>
      </c>
      <c r="C56" s="12">
        <f>C43+C55</f>
        <v>0</v>
      </c>
      <c r="D56" s="12">
        <v>0</v>
      </c>
    </row>
    <row r="57" spans="1:4" ht="15.75" thickBot="1">
      <c r="A57" s="13" t="s">
        <v>96</v>
      </c>
      <c r="B57" s="13" t="s">
        <v>97</v>
      </c>
      <c r="C57" s="14"/>
      <c r="D57" s="14"/>
    </row>
    <row r="58" spans="1:4" ht="23.25" thickBot="1">
      <c r="A58" s="11" t="s">
        <v>14</v>
      </c>
      <c r="B58" s="11" t="s">
        <v>98</v>
      </c>
      <c r="C58" s="12">
        <f>C56+C57</f>
        <v>0</v>
      </c>
      <c r="D58" s="12">
        <v>0</v>
      </c>
    </row>
    <row r="59" spans="1:4" ht="15.75" thickBot="1">
      <c r="A59" s="15"/>
      <c r="B59" s="15" t="s">
        <v>99</v>
      </c>
      <c r="C59" s="17">
        <f>C60</f>
        <v>0</v>
      </c>
      <c r="D59" s="17">
        <v>0</v>
      </c>
    </row>
    <row r="60" spans="1:4" ht="15.75" thickBot="1">
      <c r="A60" s="13" t="s">
        <v>14</v>
      </c>
      <c r="B60" s="13" t="s">
        <v>100</v>
      </c>
      <c r="C60" s="14"/>
      <c r="D60" s="14"/>
    </row>
    <row r="61" spans="1:4" ht="15.75" thickBot="1">
      <c r="A61" s="13" t="s">
        <v>14</v>
      </c>
      <c r="B61" s="13" t="s">
        <v>101</v>
      </c>
      <c r="C61" s="14">
        <f>C58+C60</f>
        <v>0</v>
      </c>
      <c r="D61" s="14">
        <v>0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43" customWidth="1"/>
    <col min="2" max="2" width="86.57421875" style="43" customWidth="1"/>
    <col min="3" max="4" width="15.421875" style="43" customWidth="1"/>
    <col min="5" max="16384" width="9.140625" style="43" customWidth="1"/>
  </cols>
  <sheetData>
    <row r="1" spans="1:4" s="42" customFormat="1" ht="39.75" customHeight="1" thickBot="1">
      <c r="A1" s="56" t="s">
        <v>119</v>
      </c>
      <c r="B1" s="57"/>
      <c r="C1" s="57"/>
      <c r="D1" s="58"/>
    </row>
    <row r="2" spans="1:4" s="42" customFormat="1" ht="19.5" customHeight="1" thickBot="1">
      <c r="A2" s="59"/>
      <c r="B2" s="60"/>
      <c r="C2" s="60"/>
      <c r="D2" s="61"/>
    </row>
    <row r="3" spans="1:4" s="42" customFormat="1" ht="19.5" customHeight="1" thickBot="1">
      <c r="A3" s="62"/>
      <c r="B3" s="63"/>
      <c r="C3" s="63"/>
      <c r="D3" s="63"/>
    </row>
    <row r="4" spans="1:4" ht="19.5" customHeight="1" thickBot="1">
      <c r="A4" s="64" t="s">
        <v>2</v>
      </c>
      <c r="B4" s="64"/>
      <c r="C4" s="64"/>
      <c r="D4" s="64"/>
    </row>
    <row r="5" spans="1:4" ht="15.75" thickBot="1">
      <c r="A5" s="28" t="s">
        <v>1</v>
      </c>
      <c r="B5" s="28" t="s">
        <v>120</v>
      </c>
      <c r="C5" s="28" t="s">
        <v>3</v>
      </c>
      <c r="D5" s="28" t="s">
        <v>4</v>
      </c>
    </row>
    <row r="6" spans="1:4" ht="15">
      <c r="A6" s="29"/>
      <c r="B6" s="30" t="s">
        <v>7</v>
      </c>
      <c r="C6" s="31" t="s">
        <v>1</v>
      </c>
      <c r="D6" s="31" t="s">
        <v>1</v>
      </c>
    </row>
    <row r="7" spans="1:4" ht="24">
      <c r="A7" s="32" t="s">
        <v>8</v>
      </c>
      <c r="B7" s="32" t="s">
        <v>9</v>
      </c>
      <c r="C7" s="33">
        <v>0</v>
      </c>
      <c r="D7" s="33">
        <v>0</v>
      </c>
    </row>
    <row r="8" spans="1:4" ht="15">
      <c r="A8" s="32" t="s">
        <v>10</v>
      </c>
      <c r="B8" s="32" t="s">
        <v>11</v>
      </c>
      <c r="C8" s="33">
        <v>0</v>
      </c>
      <c r="D8" s="33">
        <v>0</v>
      </c>
    </row>
    <row r="9" spans="1:4" ht="15">
      <c r="A9" s="32" t="s">
        <v>12</v>
      </c>
      <c r="B9" s="32" t="s">
        <v>13</v>
      </c>
      <c r="C9" s="33">
        <v>0</v>
      </c>
      <c r="D9" s="33">
        <v>0</v>
      </c>
    </row>
    <row r="10" spans="1:4" ht="15">
      <c r="A10" s="32"/>
      <c r="B10" s="32" t="s">
        <v>15</v>
      </c>
      <c r="C10" s="34">
        <f>+C11+C12+C13+C14</f>
        <v>0</v>
      </c>
      <c r="D10" s="34">
        <f>+D11+D12+D13+D14</f>
        <v>0</v>
      </c>
    </row>
    <row r="11" spans="1:4" ht="15">
      <c r="A11" s="32" t="s">
        <v>16</v>
      </c>
      <c r="B11" s="32" t="s">
        <v>121</v>
      </c>
      <c r="C11" s="33">
        <v>0</v>
      </c>
      <c r="D11" s="33">
        <v>0</v>
      </c>
    </row>
    <row r="12" spans="1:4" ht="35.25">
      <c r="A12" s="32" t="s">
        <v>18</v>
      </c>
      <c r="B12" s="32" t="s">
        <v>122</v>
      </c>
      <c r="C12" s="33">
        <v>0</v>
      </c>
      <c r="D12" s="33">
        <v>0</v>
      </c>
    </row>
    <row r="13" spans="1:4" ht="15">
      <c r="A13" s="32" t="s">
        <v>20</v>
      </c>
      <c r="B13" s="32" t="s">
        <v>123</v>
      </c>
      <c r="C13" s="33">
        <v>0</v>
      </c>
      <c r="D13" s="33">
        <v>0</v>
      </c>
    </row>
    <row r="14" spans="1:4" ht="24">
      <c r="A14" s="32" t="s">
        <v>22</v>
      </c>
      <c r="B14" s="32" t="s">
        <v>124</v>
      </c>
      <c r="C14" s="33">
        <v>0</v>
      </c>
      <c r="D14" s="33">
        <v>0</v>
      </c>
    </row>
    <row r="15" spans="1:4" ht="15">
      <c r="A15" s="32"/>
      <c r="B15" s="32" t="s">
        <v>24</v>
      </c>
      <c r="C15" s="34">
        <f>+C16+C17</f>
        <v>316</v>
      </c>
      <c r="D15" s="34">
        <f>+D16+D17</f>
        <v>376</v>
      </c>
    </row>
    <row r="16" spans="1:4" ht="15">
      <c r="A16" s="32" t="s">
        <v>25</v>
      </c>
      <c r="B16" s="32" t="s">
        <v>125</v>
      </c>
      <c r="C16" s="33">
        <v>316</v>
      </c>
      <c r="D16" s="33">
        <v>376</v>
      </c>
    </row>
    <row r="17" spans="1:4" ht="15">
      <c r="A17" s="32" t="s">
        <v>27</v>
      </c>
      <c r="B17" s="32" t="s">
        <v>126</v>
      </c>
      <c r="C17" s="33">
        <v>0</v>
      </c>
      <c r="D17" s="33">
        <v>0</v>
      </c>
    </row>
    <row r="18" spans="1:4" ht="15">
      <c r="A18" s="32"/>
      <c r="B18" s="32" t="s">
        <v>29</v>
      </c>
      <c r="C18" s="34">
        <f>+C19+C20+C21</f>
        <v>-1614</v>
      </c>
      <c r="D18" s="34">
        <f>+D19+D20+D21</f>
        <v>-2174</v>
      </c>
    </row>
    <row r="19" spans="1:4" ht="15">
      <c r="A19" s="32" t="s">
        <v>30</v>
      </c>
      <c r="B19" s="32" t="s">
        <v>127</v>
      </c>
      <c r="C19" s="33">
        <v>-1186</v>
      </c>
      <c r="D19" s="33">
        <v>-1305</v>
      </c>
    </row>
    <row r="20" spans="1:4" ht="15">
      <c r="A20" s="32" t="s">
        <v>32</v>
      </c>
      <c r="B20" s="32" t="s">
        <v>128</v>
      </c>
      <c r="C20" s="33">
        <v>-428</v>
      </c>
      <c r="D20" s="33">
        <v>-314</v>
      </c>
    </row>
    <row r="21" spans="1:4" ht="15">
      <c r="A21" s="32" t="s">
        <v>34</v>
      </c>
      <c r="B21" s="32" t="s">
        <v>129</v>
      </c>
      <c r="C21" s="33">
        <v>0</v>
      </c>
      <c r="D21" s="33">
        <v>-555</v>
      </c>
    </row>
    <row r="22" spans="1:4" ht="15">
      <c r="A22" s="32"/>
      <c r="B22" s="32" t="s">
        <v>36</v>
      </c>
      <c r="C22" s="34">
        <f>+C23+C24+C25+C26</f>
        <v>-1209</v>
      </c>
      <c r="D22" s="34">
        <f>+D23+D24+D25+D26</f>
        <v>-1789</v>
      </c>
    </row>
    <row r="23" spans="1:4" ht="35.25">
      <c r="A23" s="32" t="s">
        <v>37</v>
      </c>
      <c r="B23" s="32" t="s">
        <v>130</v>
      </c>
      <c r="C23" s="33">
        <v>-818</v>
      </c>
      <c r="D23" s="33">
        <v>-1224</v>
      </c>
    </row>
    <row r="24" spans="1:4" ht="15">
      <c r="A24" s="32" t="s">
        <v>39</v>
      </c>
      <c r="B24" s="32" t="s">
        <v>131</v>
      </c>
      <c r="C24" s="33">
        <v>-8</v>
      </c>
      <c r="D24" s="33">
        <v>-3</v>
      </c>
    </row>
    <row r="25" spans="1:4" ht="15">
      <c r="A25" s="32" t="s">
        <v>41</v>
      </c>
      <c r="B25" s="32" t="s">
        <v>132</v>
      </c>
      <c r="C25" s="33">
        <v>0</v>
      </c>
      <c r="D25" s="33">
        <v>0</v>
      </c>
    </row>
    <row r="26" spans="1:4" ht="15">
      <c r="A26" s="32" t="s">
        <v>43</v>
      </c>
      <c r="B26" s="32" t="s">
        <v>133</v>
      </c>
      <c r="C26" s="33">
        <v>-383</v>
      </c>
      <c r="D26" s="33">
        <v>-562</v>
      </c>
    </row>
    <row r="27" spans="1:4" ht="15">
      <c r="A27" s="32"/>
      <c r="B27" s="32" t="s">
        <v>45</v>
      </c>
      <c r="C27" s="34">
        <f>+C28+C29+C30</f>
        <v>-19</v>
      </c>
      <c r="D27" s="34">
        <f>+D28+D29+D30</f>
        <v>-25</v>
      </c>
    </row>
    <row r="28" spans="1:4" ht="15">
      <c r="A28" s="32" t="s">
        <v>46</v>
      </c>
      <c r="B28" s="32" t="s">
        <v>134</v>
      </c>
      <c r="C28" s="33">
        <v>0</v>
      </c>
      <c r="D28" s="33">
        <v>0</v>
      </c>
    </row>
    <row r="29" spans="1:4" ht="15">
      <c r="A29" s="32" t="s">
        <v>48</v>
      </c>
      <c r="B29" s="32" t="s">
        <v>135</v>
      </c>
      <c r="C29" s="33">
        <v>-19</v>
      </c>
      <c r="D29" s="33">
        <v>-25</v>
      </c>
    </row>
    <row r="30" spans="1:4" ht="15">
      <c r="A30" s="32" t="s">
        <v>50</v>
      </c>
      <c r="B30" s="32" t="s">
        <v>136</v>
      </c>
      <c r="C30" s="33">
        <v>0</v>
      </c>
      <c r="D30" s="33">
        <v>0</v>
      </c>
    </row>
    <row r="31" spans="1:4" ht="15">
      <c r="A31" s="32"/>
      <c r="B31" s="32" t="s">
        <v>52</v>
      </c>
      <c r="C31" s="33">
        <v>56</v>
      </c>
      <c r="D31" s="33">
        <v>25</v>
      </c>
    </row>
    <row r="32" spans="1:4" ht="15">
      <c r="A32" s="32" t="s">
        <v>53</v>
      </c>
      <c r="B32" s="32" t="s">
        <v>54</v>
      </c>
      <c r="C32" s="33">
        <v>0</v>
      </c>
      <c r="D32" s="33">
        <v>0</v>
      </c>
    </row>
    <row r="33" spans="1:4" ht="15">
      <c r="A33" s="32"/>
      <c r="B33" s="32" t="s">
        <v>55</v>
      </c>
      <c r="C33" s="34">
        <f>+C34+C38</f>
        <v>0</v>
      </c>
      <c r="D33" s="34">
        <f>+D34+D38</f>
        <v>0</v>
      </c>
    </row>
    <row r="34" spans="1:4" ht="15">
      <c r="A34" s="32"/>
      <c r="B34" s="32" t="s">
        <v>137</v>
      </c>
      <c r="C34" s="34">
        <f>+C35+C36+C37</f>
        <v>0</v>
      </c>
      <c r="D34" s="34">
        <f>+D35+D36+D37</f>
        <v>0</v>
      </c>
    </row>
    <row r="35" spans="1:4" ht="15">
      <c r="A35" s="32" t="s">
        <v>57</v>
      </c>
      <c r="B35" s="32" t="s">
        <v>138</v>
      </c>
      <c r="C35" s="33">
        <v>0</v>
      </c>
      <c r="D35" s="33">
        <v>0</v>
      </c>
    </row>
    <row r="36" spans="1:4" ht="15">
      <c r="A36" s="32" t="s">
        <v>59</v>
      </c>
      <c r="B36" s="32" t="s">
        <v>139</v>
      </c>
      <c r="C36" s="33">
        <v>0</v>
      </c>
      <c r="D36" s="33">
        <v>0</v>
      </c>
    </row>
    <row r="37" spans="1:4" ht="15">
      <c r="A37" s="32" t="s">
        <v>61</v>
      </c>
      <c r="B37" s="32" t="s">
        <v>140</v>
      </c>
      <c r="C37" s="33">
        <v>0</v>
      </c>
      <c r="D37" s="33">
        <v>0</v>
      </c>
    </row>
    <row r="38" spans="1:4" ht="15">
      <c r="A38" s="32"/>
      <c r="B38" s="32" t="s">
        <v>141</v>
      </c>
      <c r="C38" s="34">
        <f>+C39+C40+C41</f>
        <v>0</v>
      </c>
      <c r="D38" s="34">
        <f>+D39+D40+D41</f>
        <v>0</v>
      </c>
    </row>
    <row r="39" spans="1:4" ht="15">
      <c r="A39" s="32" t="s">
        <v>64</v>
      </c>
      <c r="B39" s="32" t="s">
        <v>138</v>
      </c>
      <c r="C39" s="33">
        <v>0</v>
      </c>
      <c r="D39" s="33">
        <v>0</v>
      </c>
    </row>
    <row r="40" spans="1:4" ht="15">
      <c r="A40" s="32" t="s">
        <v>65</v>
      </c>
      <c r="B40" s="32" t="s">
        <v>139</v>
      </c>
      <c r="C40" s="33">
        <v>0</v>
      </c>
      <c r="D40" s="33">
        <v>0</v>
      </c>
    </row>
    <row r="41" spans="1:4" ht="15">
      <c r="A41" s="32" t="s">
        <v>66</v>
      </c>
      <c r="B41" s="32" t="s">
        <v>140</v>
      </c>
      <c r="C41" s="33">
        <v>0</v>
      </c>
      <c r="D41" s="33">
        <v>0</v>
      </c>
    </row>
    <row r="42" spans="1:4" ht="15">
      <c r="A42" s="32" t="s">
        <v>142</v>
      </c>
      <c r="B42" s="32" t="s">
        <v>68</v>
      </c>
      <c r="C42" s="33">
        <v>0</v>
      </c>
      <c r="D42" s="33">
        <v>0</v>
      </c>
    </row>
    <row r="43" spans="1:4" ht="15">
      <c r="A43" s="32" t="s">
        <v>142</v>
      </c>
      <c r="B43" s="32" t="s">
        <v>69</v>
      </c>
      <c r="C43" s="34">
        <f>+C44+C45</f>
        <v>0</v>
      </c>
      <c r="D43" s="34">
        <f>+D44+D45</f>
        <v>0</v>
      </c>
    </row>
    <row r="44" spans="1:4" ht="15">
      <c r="A44" s="32" t="s">
        <v>70</v>
      </c>
      <c r="B44" s="32" t="s">
        <v>143</v>
      </c>
      <c r="C44" s="33">
        <v>0</v>
      </c>
      <c r="D44" s="33">
        <v>0</v>
      </c>
    </row>
    <row r="45" spans="1:4" ht="15">
      <c r="A45" s="32" t="s">
        <v>72</v>
      </c>
      <c r="B45" s="32" t="s">
        <v>144</v>
      </c>
      <c r="C45" s="33">
        <v>0</v>
      </c>
      <c r="D45" s="33">
        <v>0</v>
      </c>
    </row>
    <row r="46" spans="1:4" ht="15">
      <c r="A46" s="35"/>
      <c r="B46" s="35" t="s">
        <v>74</v>
      </c>
      <c r="C46" s="36">
        <f>+C7+C8+C9+C10+C15+C18+C22+C27+C31+C32+C33+C42+C43</f>
        <v>-2470</v>
      </c>
      <c r="D46" s="36">
        <f>+D7+D8+D9+D10+D15+D18+D22+D27+D31+D32+D33+D42+D43</f>
        <v>-3587</v>
      </c>
    </row>
    <row r="47" spans="1:4" ht="15">
      <c r="A47" s="32"/>
      <c r="B47" s="32" t="s">
        <v>75</v>
      </c>
      <c r="C47" s="34">
        <f>+C48+C49</f>
        <v>0</v>
      </c>
      <c r="D47" s="34">
        <f>+D48+D49</f>
        <v>0</v>
      </c>
    </row>
    <row r="48" spans="1:4" ht="15">
      <c r="A48" s="32" t="s">
        <v>76</v>
      </c>
      <c r="B48" s="32" t="s">
        <v>145</v>
      </c>
      <c r="C48" s="33">
        <v>0</v>
      </c>
      <c r="D48" s="33">
        <v>0</v>
      </c>
    </row>
    <row r="49" spans="1:4" ht="15">
      <c r="A49" s="32" t="s">
        <v>78</v>
      </c>
      <c r="B49" s="32" t="s">
        <v>146</v>
      </c>
      <c r="C49" s="33">
        <v>0</v>
      </c>
      <c r="D49" s="33">
        <v>0</v>
      </c>
    </row>
    <row r="50" spans="1:4" ht="15">
      <c r="A50" s="32"/>
      <c r="B50" s="32" t="s">
        <v>80</v>
      </c>
      <c r="C50" s="34">
        <f>+C51+C52+C53</f>
        <v>0</v>
      </c>
      <c r="D50" s="34">
        <f>+D51+D52+D53</f>
        <v>0</v>
      </c>
    </row>
    <row r="51" spans="1:4" ht="46.5">
      <c r="A51" s="32" t="s">
        <v>81</v>
      </c>
      <c r="B51" s="32" t="s">
        <v>147</v>
      </c>
      <c r="C51" s="33">
        <v>0</v>
      </c>
      <c r="D51" s="33">
        <v>0</v>
      </c>
    </row>
    <row r="52" spans="1:4" ht="57.75">
      <c r="A52" s="32" t="s">
        <v>83</v>
      </c>
      <c r="B52" s="32" t="s">
        <v>148</v>
      </c>
      <c r="C52" s="33">
        <v>0</v>
      </c>
      <c r="D52" s="33">
        <v>0</v>
      </c>
    </row>
    <row r="53" spans="1:4" ht="15">
      <c r="A53" s="32" t="s">
        <v>85</v>
      </c>
      <c r="B53" s="32" t="s">
        <v>149</v>
      </c>
      <c r="C53" s="33">
        <v>0</v>
      </c>
      <c r="D53" s="33">
        <v>0</v>
      </c>
    </row>
    <row r="54" spans="1:4" ht="15">
      <c r="A54" s="32" t="s">
        <v>87</v>
      </c>
      <c r="B54" s="32" t="s">
        <v>88</v>
      </c>
      <c r="C54" s="33">
        <v>0</v>
      </c>
      <c r="D54" s="33">
        <v>0</v>
      </c>
    </row>
    <row r="55" spans="1:4" ht="15">
      <c r="A55" s="32" t="s">
        <v>89</v>
      </c>
      <c r="B55" s="32" t="s">
        <v>90</v>
      </c>
      <c r="C55" s="33">
        <v>0</v>
      </c>
      <c r="D55" s="33">
        <v>0</v>
      </c>
    </row>
    <row r="56" spans="1:4" ht="24">
      <c r="A56" s="32" t="s">
        <v>91</v>
      </c>
      <c r="B56" s="32" t="s">
        <v>92</v>
      </c>
      <c r="C56" s="33">
        <v>-1828</v>
      </c>
      <c r="D56" s="33">
        <v>-2162</v>
      </c>
    </row>
    <row r="57" spans="1:4" ht="15">
      <c r="A57" s="32"/>
      <c r="B57" s="32" t="s">
        <v>93</v>
      </c>
      <c r="C57" s="33">
        <v>0</v>
      </c>
      <c r="D57" s="33">
        <v>0</v>
      </c>
    </row>
    <row r="58" spans="1:4" ht="15">
      <c r="A58" s="35"/>
      <c r="B58" s="35" t="s">
        <v>94</v>
      </c>
      <c r="C58" s="36">
        <f>+C47+C50+C54+C55+C56+C57</f>
        <v>-1828</v>
      </c>
      <c r="D58" s="36">
        <f>+D47+D50+D54+D55+D56+D57</f>
        <v>-2162</v>
      </c>
    </row>
    <row r="59" spans="1:4" ht="15">
      <c r="A59" s="35"/>
      <c r="B59" s="35" t="s">
        <v>95</v>
      </c>
      <c r="C59" s="36">
        <f>+C46+C58</f>
        <v>-4298</v>
      </c>
      <c r="D59" s="36">
        <f>+D46+D58</f>
        <v>-5749</v>
      </c>
    </row>
    <row r="60" spans="1:4" ht="15">
      <c r="A60" s="32" t="s">
        <v>96</v>
      </c>
      <c r="B60" s="32" t="s">
        <v>97</v>
      </c>
      <c r="C60" s="33">
        <v>0</v>
      </c>
      <c r="D60" s="33">
        <v>0</v>
      </c>
    </row>
    <row r="61" spans="1:4" ht="24">
      <c r="A61" s="35"/>
      <c r="B61" s="35" t="s">
        <v>98</v>
      </c>
      <c r="C61" s="36">
        <f>+C59+C60</f>
        <v>-4298</v>
      </c>
      <c r="D61" s="36">
        <f>+D59+D60</f>
        <v>-5749</v>
      </c>
    </row>
    <row r="62" spans="1:4" ht="15">
      <c r="A62" s="29"/>
      <c r="B62" s="30" t="s">
        <v>99</v>
      </c>
      <c r="C62" s="31" t="s">
        <v>1</v>
      </c>
      <c r="D62" s="31" t="s">
        <v>1</v>
      </c>
    </row>
    <row r="63" spans="1:4" ht="15">
      <c r="A63" s="32"/>
      <c r="B63" s="32" t="s">
        <v>100</v>
      </c>
      <c r="C63" s="33">
        <v>0</v>
      </c>
      <c r="D63" s="33">
        <v>0</v>
      </c>
    </row>
    <row r="64" spans="1:4" ht="15">
      <c r="A64" s="32"/>
      <c r="B64" s="32" t="s">
        <v>101</v>
      </c>
      <c r="C64" s="36">
        <f>+C61+C63</f>
        <v>-4298</v>
      </c>
      <c r="D64" s="36">
        <f>+D61+D63</f>
        <v>-5749</v>
      </c>
    </row>
    <row r="65" spans="1:4" ht="15">
      <c r="A65" s="44"/>
      <c r="B65" s="44"/>
      <c r="C65" s="44"/>
      <c r="D65" s="44"/>
    </row>
    <row r="66" spans="1:4" ht="15">
      <c r="A66" s="45"/>
      <c r="B66" s="44"/>
      <c r="C66" s="44"/>
      <c r="D66" s="44"/>
    </row>
    <row r="67" spans="1:4" ht="15">
      <c r="A67" s="44"/>
      <c r="B67" s="44"/>
      <c r="C67" s="44"/>
      <c r="D67" s="44"/>
    </row>
    <row r="68" spans="1:4" ht="15">
      <c r="A68" s="44"/>
      <c r="B68" s="44"/>
      <c r="C68" s="44"/>
      <c r="D68" s="44"/>
    </row>
    <row r="69" spans="1:4" ht="15">
      <c r="A69" s="44"/>
      <c r="B69" s="44"/>
      <c r="C69" s="44"/>
      <c r="D69" s="44"/>
    </row>
    <row r="70" spans="1:4" ht="15">
      <c r="A70" s="44"/>
      <c r="B70" s="44"/>
      <c r="C70" s="44"/>
      <c r="D70" s="44"/>
    </row>
    <row r="71" spans="1:4" ht="15">
      <c r="A71" s="44"/>
      <c r="B71" s="44"/>
      <c r="C71" s="44"/>
      <c r="D71" s="44"/>
    </row>
    <row r="72" spans="1:4" ht="15">
      <c r="A72" s="44"/>
      <c r="B72" s="44"/>
      <c r="C72" s="44"/>
      <c r="D72" s="44"/>
    </row>
    <row r="73" spans="1:4" ht="15">
      <c r="A73" s="44"/>
      <c r="B73" s="44"/>
      <c r="C73" s="44"/>
      <c r="D73" s="44"/>
    </row>
    <row r="74" spans="1:4" ht="15">
      <c r="A74" s="44"/>
      <c r="B74" s="44"/>
      <c r="C74" s="44"/>
      <c r="D74" s="44"/>
    </row>
    <row r="75" spans="1:4" ht="15">
      <c r="A75" s="44"/>
      <c r="B75" s="44"/>
      <c r="C75" s="44"/>
      <c r="D75" s="44"/>
    </row>
    <row r="76" spans="1:4" ht="15">
      <c r="A76" s="44"/>
      <c r="B76" s="44"/>
      <c r="C76" s="44"/>
      <c r="D76" s="44"/>
    </row>
    <row r="77" spans="1:4" ht="15">
      <c r="A77" s="44"/>
      <c r="B77" s="44"/>
      <c r="C77" s="44"/>
      <c r="D77" s="44"/>
    </row>
    <row r="78" spans="1:4" ht="15">
      <c r="A78" s="44"/>
      <c r="B78" s="44"/>
      <c r="C78" s="44"/>
      <c r="D78" s="44"/>
    </row>
    <row r="79" spans="1:4" ht="15">
      <c r="A79" s="44"/>
      <c r="B79" s="44"/>
      <c r="C79" s="44"/>
      <c r="D79" s="44"/>
    </row>
    <row r="80" spans="1:4" ht="15">
      <c r="A80" s="44"/>
      <c r="B80" s="44"/>
      <c r="C80" s="44"/>
      <c r="D80" s="44"/>
    </row>
    <row r="81" spans="1:4" ht="15">
      <c r="A81" s="44"/>
      <c r="B81" s="44"/>
      <c r="C81" s="44"/>
      <c r="D81" s="44"/>
    </row>
    <row r="82" spans="1:4" ht="15">
      <c r="A82" s="44"/>
      <c r="B82" s="44"/>
      <c r="C82" s="44"/>
      <c r="D82" s="44"/>
    </row>
    <row r="83" spans="1:4" ht="15">
      <c r="A83" s="44"/>
      <c r="B83" s="44"/>
      <c r="C83" s="44"/>
      <c r="D83" s="44"/>
    </row>
    <row r="84" spans="1:4" ht="15">
      <c r="A84" s="44"/>
      <c r="B84" s="44"/>
      <c r="C84" s="44"/>
      <c r="D84" s="44"/>
    </row>
    <row r="85" spans="1:4" ht="15">
      <c r="A85" s="44"/>
      <c r="B85" s="44"/>
      <c r="C85" s="44"/>
      <c r="D85" s="44"/>
    </row>
    <row r="86" spans="1:4" ht="15">
      <c r="A86" s="44"/>
      <c r="B86" s="44"/>
      <c r="C86" s="44"/>
      <c r="D86" s="44"/>
    </row>
    <row r="87" spans="1:4" ht="15">
      <c r="A87" s="44"/>
      <c r="B87" s="44"/>
      <c r="C87" s="44"/>
      <c r="D87" s="44"/>
    </row>
    <row r="88" spans="1:4" ht="15">
      <c r="A88" s="44"/>
      <c r="B88" s="44"/>
      <c r="C88" s="44"/>
      <c r="D88" s="44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  <row r="91" spans="1:4" ht="15">
      <c r="A91" s="44"/>
      <c r="B91" s="44"/>
      <c r="C91" s="44"/>
      <c r="D91" s="44"/>
    </row>
    <row r="92" spans="1:4" ht="15">
      <c r="A92" s="44"/>
      <c r="B92" s="44"/>
      <c r="C92" s="44"/>
      <c r="D92" s="44"/>
    </row>
    <row r="93" spans="1:4" ht="15">
      <c r="A93" s="44"/>
      <c r="B93" s="44"/>
      <c r="C93" s="44"/>
      <c r="D93" s="44"/>
    </row>
    <row r="94" spans="1:4" ht="15">
      <c r="A94" s="44"/>
      <c r="B94" s="44"/>
      <c r="C94" s="44"/>
      <c r="D94" s="44"/>
    </row>
    <row r="95" spans="1:4" ht="15">
      <c r="A95" s="44"/>
      <c r="B95" s="44"/>
      <c r="C95" s="44"/>
      <c r="D95" s="44"/>
    </row>
    <row r="96" spans="1:4" ht="15">
      <c r="A96" s="44"/>
      <c r="B96" s="44"/>
      <c r="C96" s="44"/>
      <c r="D96" s="44"/>
    </row>
    <row r="97" spans="1:4" ht="15">
      <c r="A97" s="44"/>
      <c r="B97" s="44"/>
      <c r="C97" s="44"/>
      <c r="D97" s="44"/>
    </row>
    <row r="98" spans="1:4" ht="15">
      <c r="A98" s="44"/>
      <c r="B98" s="44"/>
      <c r="C98" s="44"/>
      <c r="D98" s="44"/>
    </row>
    <row r="99" spans="1:4" ht="15">
      <c r="A99" s="44"/>
      <c r="B99" s="44"/>
      <c r="C99" s="44"/>
      <c r="D99" s="4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1" t="s">
        <v>2</v>
      </c>
      <c r="B1" s="71"/>
      <c r="C1" s="71"/>
      <c r="D1" s="71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7</v>
      </c>
      <c r="C3" s="17">
        <f>C58</f>
        <v>-2.8738200000000003</v>
      </c>
      <c r="D3" s="17">
        <v>10.932250000000002</v>
      </c>
    </row>
    <row r="4" spans="1:4" ht="23.25" thickBot="1">
      <c r="A4" s="13" t="s">
        <v>8</v>
      </c>
      <c r="B4" s="13" t="s">
        <v>9</v>
      </c>
      <c r="C4" s="14"/>
      <c r="D4" s="14"/>
    </row>
    <row r="5" spans="1:4" ht="15.75" thickBot="1">
      <c r="A5" s="13" t="s">
        <v>10</v>
      </c>
      <c r="B5" s="13" t="s">
        <v>11</v>
      </c>
      <c r="C5" s="14"/>
      <c r="D5" s="14"/>
    </row>
    <row r="6" spans="1:4" ht="15.75" thickBot="1">
      <c r="A6" s="13" t="s">
        <v>12</v>
      </c>
      <c r="B6" s="13" t="s">
        <v>13</v>
      </c>
      <c r="C6" s="14"/>
      <c r="D6" s="14"/>
    </row>
    <row r="7" spans="1:4" ht="15.75" thickBot="1">
      <c r="A7" s="13" t="s">
        <v>14</v>
      </c>
      <c r="B7" s="13" t="s">
        <v>15</v>
      </c>
      <c r="C7" s="14">
        <f>SUM(C8:C11)</f>
        <v>0</v>
      </c>
      <c r="D7" s="14">
        <v>0</v>
      </c>
    </row>
    <row r="8" spans="1:4" ht="15.75" thickBot="1">
      <c r="A8" s="13" t="s">
        <v>16</v>
      </c>
      <c r="B8" s="13" t="s">
        <v>17</v>
      </c>
      <c r="C8" s="14"/>
      <c r="D8" s="14"/>
    </row>
    <row r="9" spans="1:4" ht="34.5" thickBot="1">
      <c r="A9" s="13" t="s">
        <v>18</v>
      </c>
      <c r="B9" s="13" t="s">
        <v>19</v>
      </c>
      <c r="C9" s="14"/>
      <c r="D9" s="14"/>
    </row>
    <row r="10" spans="1:4" ht="15.75" thickBot="1">
      <c r="A10" s="13" t="s">
        <v>20</v>
      </c>
      <c r="B10" s="13" t="s">
        <v>21</v>
      </c>
      <c r="C10" s="14"/>
      <c r="D10" s="14"/>
    </row>
    <row r="11" spans="1:4" ht="23.25" thickBot="1">
      <c r="A11" s="13" t="s">
        <v>22</v>
      </c>
      <c r="B11" s="13" t="s">
        <v>23</v>
      </c>
      <c r="C11" s="14"/>
      <c r="D11" s="14"/>
    </row>
    <row r="12" spans="1:4" ht="15.75" thickBot="1">
      <c r="A12" s="13" t="s">
        <v>14</v>
      </c>
      <c r="B12" s="13" t="s">
        <v>24</v>
      </c>
      <c r="C12" s="14">
        <f>SUM(C13:C14)</f>
        <v>0</v>
      </c>
      <c r="D12" s="14">
        <v>22.589260000000003</v>
      </c>
    </row>
    <row r="13" spans="1:4" ht="15.75" thickBot="1">
      <c r="A13" s="13" t="s">
        <v>25</v>
      </c>
      <c r="B13" s="13" t="s">
        <v>26</v>
      </c>
      <c r="C13" s="14">
        <v>0</v>
      </c>
      <c r="D13" s="14">
        <v>22.589260000000003</v>
      </c>
    </row>
    <row r="14" spans="1:4" ht="15.75" thickBot="1">
      <c r="A14" s="13" t="s">
        <v>27</v>
      </c>
      <c r="B14" s="13" t="s">
        <v>28</v>
      </c>
      <c r="C14" s="14"/>
      <c r="D14" s="14"/>
    </row>
    <row r="15" spans="1:4" ht="15.75" thickBot="1">
      <c r="A15" s="13" t="s">
        <v>14</v>
      </c>
      <c r="B15" s="13" t="s">
        <v>29</v>
      </c>
      <c r="C15" s="14">
        <f>SUM(C16:C18)</f>
        <v>0</v>
      </c>
      <c r="D15" s="14">
        <v>0</v>
      </c>
    </row>
    <row r="16" spans="1:4" ht="15.75" thickBot="1">
      <c r="A16" s="13" t="s">
        <v>30</v>
      </c>
      <c r="B16" s="13" t="s">
        <v>31</v>
      </c>
      <c r="C16" s="14"/>
      <c r="D16" s="14"/>
    </row>
    <row r="17" spans="1:4" ht="15.75" thickBot="1">
      <c r="A17" s="13" t="s">
        <v>32</v>
      </c>
      <c r="B17" s="13" t="s">
        <v>33</v>
      </c>
      <c r="C17" s="14"/>
      <c r="D17" s="14"/>
    </row>
    <row r="18" spans="1:4" ht="15.75" thickBot="1">
      <c r="A18" s="13" t="s">
        <v>34</v>
      </c>
      <c r="B18" s="13" t="s">
        <v>35</v>
      </c>
      <c r="C18" s="14"/>
      <c r="D18" s="14"/>
    </row>
    <row r="19" spans="1:4" ht="15.75" thickBot="1">
      <c r="A19" s="13" t="s">
        <v>14</v>
      </c>
      <c r="B19" s="13" t="s">
        <v>36</v>
      </c>
      <c r="C19" s="14">
        <f>SUM(C20:C23)</f>
        <v>-3.83176</v>
      </c>
      <c r="D19" s="14">
        <v>-8.012920000000001</v>
      </c>
    </row>
    <row r="20" spans="1:4" ht="34.5" thickBot="1">
      <c r="A20" s="13" t="s">
        <v>37</v>
      </c>
      <c r="B20" s="13" t="s">
        <v>38</v>
      </c>
      <c r="C20" s="14">
        <v>-3.83176</v>
      </c>
      <c r="D20" s="14">
        <v>-6.55984</v>
      </c>
    </row>
    <row r="21" spans="1:4" ht="15.75" thickBot="1">
      <c r="A21" s="13" t="s">
        <v>39</v>
      </c>
      <c r="B21" s="13" t="s">
        <v>40</v>
      </c>
      <c r="C21" s="14"/>
      <c r="D21" s="14">
        <v>-1.45308</v>
      </c>
    </row>
    <row r="22" spans="1:4" ht="15.75" thickBot="1">
      <c r="A22" s="13" t="s">
        <v>41</v>
      </c>
      <c r="B22" s="13" t="s">
        <v>42</v>
      </c>
      <c r="C22" s="14"/>
      <c r="D22" s="14"/>
    </row>
    <row r="23" spans="1:4" ht="15.75" thickBot="1">
      <c r="A23" s="13" t="s">
        <v>43</v>
      </c>
      <c r="B23" s="13" t="s">
        <v>44</v>
      </c>
      <c r="C23" s="14"/>
      <c r="D23" s="14"/>
    </row>
    <row r="24" spans="1:4" ht="15.75" thickBot="1">
      <c r="A24" s="13" t="s">
        <v>14</v>
      </c>
      <c r="B24" s="13" t="s">
        <v>45</v>
      </c>
      <c r="C24" s="14">
        <f>SUM(C25:C27)</f>
        <v>0</v>
      </c>
      <c r="D24" s="14">
        <v>0</v>
      </c>
    </row>
    <row r="25" spans="1:4" ht="15.75" thickBot="1">
      <c r="A25" s="13" t="s">
        <v>46</v>
      </c>
      <c r="B25" s="13" t="s">
        <v>47</v>
      </c>
      <c r="C25" s="14"/>
      <c r="D25" s="14"/>
    </row>
    <row r="26" spans="1:4" ht="15.75" thickBot="1">
      <c r="A26" s="13" t="s">
        <v>48</v>
      </c>
      <c r="B26" s="13" t="s">
        <v>49</v>
      </c>
      <c r="C26" s="14"/>
      <c r="D26" s="14"/>
    </row>
    <row r="27" spans="1:4" ht="15.75" thickBot="1">
      <c r="A27" s="13" t="s">
        <v>50</v>
      </c>
      <c r="B27" s="13" t="s">
        <v>51</v>
      </c>
      <c r="C27" s="14"/>
      <c r="D27" s="14"/>
    </row>
    <row r="28" spans="1:4" ht="15.75" thickBot="1">
      <c r="A28" s="13" t="s">
        <v>14</v>
      </c>
      <c r="B28" s="13" t="s">
        <v>52</v>
      </c>
      <c r="C28" s="14"/>
      <c r="D28" s="14"/>
    </row>
    <row r="29" spans="1:4" ht="15.75" thickBot="1">
      <c r="A29" s="13" t="s">
        <v>53</v>
      </c>
      <c r="B29" s="13" t="s">
        <v>54</v>
      </c>
      <c r="C29" s="14"/>
      <c r="D29" s="14"/>
    </row>
    <row r="30" spans="1:4" ht="15.75" thickBot="1">
      <c r="A30" s="13" t="s">
        <v>14</v>
      </c>
      <c r="B30" s="13" t="s">
        <v>55</v>
      </c>
      <c r="C30" s="14">
        <f>C31+C35</f>
        <v>0</v>
      </c>
      <c r="D30" s="14">
        <v>0</v>
      </c>
    </row>
    <row r="31" spans="1:4" ht="15.75" thickBot="1">
      <c r="A31" s="13" t="s">
        <v>14</v>
      </c>
      <c r="B31" s="13" t="s">
        <v>56</v>
      </c>
      <c r="C31" s="14">
        <f>SUM(C32:C34)</f>
        <v>0</v>
      </c>
      <c r="D31" s="14">
        <v>0</v>
      </c>
    </row>
    <row r="32" spans="1:4" ht="15.75" thickBot="1">
      <c r="A32" s="13" t="s">
        <v>57</v>
      </c>
      <c r="B32" s="13" t="s">
        <v>58</v>
      </c>
      <c r="C32" s="14"/>
      <c r="D32" s="14"/>
    </row>
    <row r="33" spans="1:4" ht="15.75" thickBot="1">
      <c r="A33" s="13" t="s">
        <v>59</v>
      </c>
      <c r="B33" s="13" t="s">
        <v>60</v>
      </c>
      <c r="C33" s="14"/>
      <c r="D33" s="14"/>
    </row>
    <row r="34" spans="1:4" ht="15.75" thickBot="1">
      <c r="A34" s="13" t="s">
        <v>61</v>
      </c>
      <c r="B34" s="13" t="s">
        <v>62</v>
      </c>
      <c r="C34" s="14"/>
      <c r="D34" s="14"/>
    </row>
    <row r="35" spans="1:4" ht="15.75" thickBot="1">
      <c r="A35" s="13" t="s">
        <v>14</v>
      </c>
      <c r="B35" s="13" t="s">
        <v>63</v>
      </c>
      <c r="C35" s="14">
        <f>SUM(C36:C38)</f>
        <v>0</v>
      </c>
      <c r="D35" s="14">
        <v>0</v>
      </c>
    </row>
    <row r="36" spans="1:4" ht="15.75" thickBot="1">
      <c r="A36" s="13" t="s">
        <v>64</v>
      </c>
      <c r="B36" s="13" t="s">
        <v>58</v>
      </c>
      <c r="C36" s="14"/>
      <c r="D36" s="14"/>
    </row>
    <row r="37" spans="1:4" ht="15.75" thickBot="1">
      <c r="A37" s="13" t="s">
        <v>65</v>
      </c>
      <c r="B37" s="13" t="s">
        <v>60</v>
      </c>
      <c r="C37" s="14"/>
      <c r="D37" s="14"/>
    </row>
    <row r="38" spans="1:4" ht="15.75" thickBot="1">
      <c r="A38" s="13" t="s">
        <v>66</v>
      </c>
      <c r="B38" s="13" t="s">
        <v>62</v>
      </c>
      <c r="C38" s="14"/>
      <c r="D38" s="14"/>
    </row>
    <row r="39" spans="1:4" ht="15.75" thickBot="1">
      <c r="A39" s="13" t="s">
        <v>67</v>
      </c>
      <c r="B39" s="13" t="s">
        <v>68</v>
      </c>
      <c r="C39" s="14"/>
      <c r="D39" s="14"/>
    </row>
    <row r="40" spans="1:4" ht="15.75" thickBot="1">
      <c r="A40" s="13" t="s">
        <v>67</v>
      </c>
      <c r="B40" s="13" t="s">
        <v>69</v>
      </c>
      <c r="C40" s="14">
        <f>SUM(C41:C42)</f>
        <v>0</v>
      </c>
      <c r="D40" s="14">
        <v>0</v>
      </c>
    </row>
    <row r="41" spans="1:4" ht="15.75" thickBot="1">
      <c r="A41" s="13" t="s">
        <v>70</v>
      </c>
      <c r="B41" s="13" t="s">
        <v>71</v>
      </c>
      <c r="C41" s="14"/>
      <c r="D41" s="14"/>
    </row>
    <row r="42" spans="1:4" ht="15.75" thickBot="1">
      <c r="A42" s="13" t="s">
        <v>72</v>
      </c>
      <c r="B42" s="13" t="s">
        <v>73</v>
      </c>
      <c r="C42" s="14"/>
      <c r="D42" s="14"/>
    </row>
    <row r="43" spans="1:4" ht="15.75" thickBot="1">
      <c r="A43" s="11" t="s">
        <v>14</v>
      </c>
      <c r="B43" s="11" t="s">
        <v>74</v>
      </c>
      <c r="C43" s="12">
        <f>C4+C5+C6+C7+C12+C15+C19+C24+C28+C29+C30+C39+C40</f>
        <v>-3.83176</v>
      </c>
      <c r="D43" s="12">
        <v>14.576340000000002</v>
      </c>
    </row>
    <row r="44" spans="1:4" ht="15.75" thickBot="1">
      <c r="A44" s="13" t="s">
        <v>14</v>
      </c>
      <c r="B44" s="13" t="s">
        <v>75</v>
      </c>
      <c r="C44" s="14">
        <f>SUM(C45:C46)</f>
        <v>0</v>
      </c>
      <c r="D44" s="14">
        <v>0</v>
      </c>
    </row>
    <row r="45" spans="1:4" ht="15.75" thickBot="1">
      <c r="A45" s="13" t="s">
        <v>76</v>
      </c>
      <c r="B45" s="13" t="s">
        <v>77</v>
      </c>
      <c r="C45" s="14"/>
      <c r="D45" s="14"/>
    </row>
    <row r="46" spans="1:4" ht="15.75" thickBot="1">
      <c r="A46" s="13" t="s">
        <v>78</v>
      </c>
      <c r="B46" s="13" t="s">
        <v>79</v>
      </c>
      <c r="C46" s="14"/>
      <c r="D46" s="14"/>
    </row>
    <row r="47" spans="1:4" ht="15.75" thickBot="1">
      <c r="A47" s="13" t="s">
        <v>14</v>
      </c>
      <c r="B47" s="13" t="s">
        <v>80</v>
      </c>
      <c r="C47" s="14">
        <f>SUM(C48:C50)</f>
        <v>0</v>
      </c>
      <c r="D47" s="14">
        <v>0</v>
      </c>
    </row>
    <row r="48" spans="1:4" ht="45.75" thickBot="1">
      <c r="A48" s="13" t="s">
        <v>81</v>
      </c>
      <c r="B48" s="13" t="s">
        <v>82</v>
      </c>
      <c r="C48" s="14"/>
      <c r="D48" s="14"/>
    </row>
    <row r="49" spans="1:4" ht="57" thickBot="1">
      <c r="A49" s="13" t="s">
        <v>83</v>
      </c>
      <c r="B49" s="13" t="s">
        <v>84</v>
      </c>
      <c r="C49" s="14"/>
      <c r="D49" s="14"/>
    </row>
    <row r="50" spans="1:4" ht="15.75" thickBot="1">
      <c r="A50" s="13" t="s">
        <v>85</v>
      </c>
      <c r="B50" s="13" t="s">
        <v>86</v>
      </c>
      <c r="C50" s="14"/>
      <c r="D50" s="14"/>
    </row>
    <row r="51" spans="1:4" ht="15.75" thickBot="1">
      <c r="A51" s="13" t="s">
        <v>87</v>
      </c>
      <c r="B51" s="13" t="s">
        <v>88</v>
      </c>
      <c r="C51" s="14"/>
      <c r="D51" s="14"/>
    </row>
    <row r="52" spans="1:4" ht="15.75" thickBot="1">
      <c r="A52" s="13" t="s">
        <v>89</v>
      </c>
      <c r="B52" s="13" t="s">
        <v>90</v>
      </c>
      <c r="C52" s="14"/>
      <c r="D52" s="14"/>
    </row>
    <row r="53" spans="1:4" ht="23.25" thickBot="1">
      <c r="A53" s="13" t="s">
        <v>91</v>
      </c>
      <c r="B53" s="13" t="s">
        <v>92</v>
      </c>
      <c r="C53" s="14"/>
      <c r="D53" s="14"/>
    </row>
    <row r="54" spans="1:4" ht="15.75" thickBot="1">
      <c r="A54" s="13" t="s">
        <v>14</v>
      </c>
      <c r="B54" s="13" t="s">
        <v>93</v>
      </c>
      <c r="C54" s="14"/>
      <c r="D54" s="14"/>
    </row>
    <row r="55" spans="1:4" ht="15.75" thickBot="1">
      <c r="A55" s="11" t="s">
        <v>14</v>
      </c>
      <c r="B55" s="11" t="s">
        <v>94</v>
      </c>
      <c r="C55" s="12">
        <f>C44+C47+C51+C52+C53+C54</f>
        <v>0</v>
      </c>
      <c r="D55" s="12">
        <v>0</v>
      </c>
    </row>
    <row r="56" spans="1:4" ht="15.75" thickBot="1">
      <c r="A56" s="11" t="s">
        <v>14</v>
      </c>
      <c r="B56" s="11" t="s">
        <v>95</v>
      </c>
      <c r="C56" s="12">
        <f>C43+C55</f>
        <v>-3.83176</v>
      </c>
      <c r="D56" s="12">
        <v>14.576340000000002</v>
      </c>
    </row>
    <row r="57" spans="1:4" ht="15.75" thickBot="1">
      <c r="A57" s="13" t="s">
        <v>96</v>
      </c>
      <c r="B57" s="13" t="s">
        <v>97</v>
      </c>
      <c r="C57" s="14">
        <v>0.95794</v>
      </c>
      <c r="D57" s="14">
        <v>-3.6440900000000003</v>
      </c>
    </row>
    <row r="58" spans="1:4" ht="23.25" thickBot="1">
      <c r="A58" s="11" t="s">
        <v>14</v>
      </c>
      <c r="B58" s="11" t="s">
        <v>98</v>
      </c>
      <c r="C58" s="12">
        <f>C56+C57</f>
        <v>-2.8738200000000003</v>
      </c>
      <c r="D58" s="12">
        <v>10.932250000000002</v>
      </c>
    </row>
    <row r="59" spans="1:4" ht="15.75" thickBot="1">
      <c r="A59" s="15"/>
      <c r="B59" s="15" t="s">
        <v>99</v>
      </c>
      <c r="C59" s="17">
        <f>C60</f>
        <v>0</v>
      </c>
      <c r="D59" s="17">
        <v>0</v>
      </c>
    </row>
    <row r="60" spans="1:4" ht="15.75" thickBot="1">
      <c r="A60" s="13" t="s">
        <v>14</v>
      </c>
      <c r="B60" s="13" t="s">
        <v>100</v>
      </c>
      <c r="C60" s="14"/>
      <c r="D60" s="14"/>
    </row>
    <row r="61" spans="1:4" ht="15.75" thickBot="1">
      <c r="A61" s="13" t="s">
        <v>14</v>
      </c>
      <c r="B61" s="13" t="s">
        <v>101</v>
      </c>
      <c r="C61" s="14">
        <f>C58+C60</f>
        <v>-2.8738200000000003</v>
      </c>
      <c r="D61" s="14">
        <v>10.932250000000002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A1" sqref="A1:F63"/>
    </sheetView>
  </sheetViews>
  <sheetFormatPr defaultColWidth="11.421875" defaultRowHeight="15"/>
  <cols>
    <col min="1" max="1" width="48.8515625" style="0" customWidth="1"/>
    <col min="2" max="2" width="79.28125" style="0" customWidth="1"/>
    <col min="3" max="3" width="25.7109375" style="0" customWidth="1"/>
    <col min="4" max="4" width="24.7109375" style="0" customWidth="1"/>
    <col min="5" max="5" width="18.7109375" style="0" customWidth="1"/>
    <col min="6" max="6" width="15.28125" style="0" customWidth="1"/>
  </cols>
  <sheetData>
    <row r="1" spans="1:4" ht="19.5" customHeight="1" thickBot="1">
      <c r="A1" s="71" t="s">
        <v>2</v>
      </c>
      <c r="B1" s="71"/>
      <c r="C1" s="71"/>
      <c r="D1" s="71"/>
    </row>
    <row r="2" spans="1:6" ht="20.25" thickBot="1">
      <c r="A2" s="15"/>
      <c r="B2" s="16" t="s">
        <v>5</v>
      </c>
      <c r="C2" s="20">
        <f>+'[2]D1'!C3</f>
        <v>42979</v>
      </c>
      <c r="D2" s="20">
        <f>+'[2]D1'!D3</f>
        <v>42705</v>
      </c>
      <c r="F2" s="47"/>
    </row>
    <row r="3" spans="1:4" ht="15.75" thickBot="1">
      <c r="A3" s="15"/>
      <c r="B3" s="15" t="s">
        <v>7</v>
      </c>
      <c r="C3" s="21">
        <f>C58</f>
        <v>1453863.94</v>
      </c>
      <c r="D3" s="21">
        <f>D58</f>
        <v>4663334.680000002</v>
      </c>
    </row>
    <row r="4" spans="1:6" ht="15.75" thickBot="1">
      <c r="A4" s="13" t="s">
        <v>8</v>
      </c>
      <c r="B4" s="13" t="s">
        <v>9</v>
      </c>
      <c r="C4" s="22">
        <v>3832637.42</v>
      </c>
      <c r="D4" s="22">
        <v>5117809.58</v>
      </c>
      <c r="F4" s="48"/>
    </row>
    <row r="5" spans="1:6" ht="15.75" thickBot="1">
      <c r="A5" s="13" t="s">
        <v>10</v>
      </c>
      <c r="B5" s="13" t="s">
        <v>11</v>
      </c>
      <c r="C5" s="22"/>
      <c r="D5" s="22"/>
      <c r="F5" s="48"/>
    </row>
    <row r="6" spans="1:6" ht="15.75" thickBot="1">
      <c r="A6" s="13" t="s">
        <v>12</v>
      </c>
      <c r="B6" s="13" t="s">
        <v>13</v>
      </c>
      <c r="C6" s="22"/>
      <c r="D6" s="22"/>
      <c r="F6" s="48"/>
    </row>
    <row r="7" spans="1:6" ht="15.75" thickBot="1">
      <c r="A7" s="13" t="s">
        <v>14</v>
      </c>
      <c r="B7" s="13" t="s">
        <v>15</v>
      </c>
      <c r="C7" s="22">
        <f>SUM(C8:C11)</f>
        <v>0</v>
      </c>
      <c r="D7" s="22">
        <f>SUM(D8:D11)</f>
        <v>0</v>
      </c>
      <c r="F7" s="48"/>
    </row>
    <row r="8" spans="1:6" ht="15.75" thickBot="1">
      <c r="A8" s="13" t="s">
        <v>16</v>
      </c>
      <c r="B8" s="13" t="s">
        <v>17</v>
      </c>
      <c r="C8" s="22"/>
      <c r="D8" s="22"/>
      <c r="F8" s="48"/>
    </row>
    <row r="9" spans="1:6" ht="23.25" thickBot="1">
      <c r="A9" s="13" t="s">
        <v>18</v>
      </c>
      <c r="B9" s="13" t="s">
        <v>19</v>
      </c>
      <c r="C9" s="22"/>
      <c r="D9" s="22"/>
      <c r="F9" s="48"/>
    </row>
    <row r="10" spans="1:6" ht="15.75" thickBot="1">
      <c r="A10" s="13" t="s">
        <v>20</v>
      </c>
      <c r="B10" s="13" t="s">
        <v>21</v>
      </c>
      <c r="C10" s="22"/>
      <c r="D10" s="22"/>
      <c r="F10" s="48"/>
    </row>
    <row r="11" spans="1:6" ht="15.75" thickBot="1">
      <c r="A11" s="13" t="s">
        <v>22</v>
      </c>
      <c r="B11" s="13" t="s">
        <v>23</v>
      </c>
      <c r="C11" s="22"/>
      <c r="D11" s="22"/>
      <c r="F11" s="48"/>
    </row>
    <row r="12" spans="1:6" ht="15.75" thickBot="1">
      <c r="A12" s="13" t="s">
        <v>14</v>
      </c>
      <c r="B12" s="13" t="s">
        <v>24</v>
      </c>
      <c r="C12" s="22">
        <f>SUM(C13:C14)</f>
        <v>7283</v>
      </c>
      <c r="D12" s="22">
        <f>SUM(D13:D14)</f>
        <v>34179.17</v>
      </c>
      <c r="F12" s="48"/>
    </row>
    <row r="13" spans="1:6" ht="15.75" thickBot="1">
      <c r="A13" s="13" t="s">
        <v>25</v>
      </c>
      <c r="B13" s="13" t="s">
        <v>26</v>
      </c>
      <c r="C13" s="22">
        <v>7283</v>
      </c>
      <c r="D13" s="22">
        <v>34179.17</v>
      </c>
      <c r="F13" s="48"/>
    </row>
    <row r="14" spans="1:6" ht="15.75" thickBot="1">
      <c r="A14" s="13" t="s">
        <v>27</v>
      </c>
      <c r="B14" s="13" t="s">
        <v>28</v>
      </c>
      <c r="C14" s="22"/>
      <c r="D14" s="22"/>
      <c r="F14" s="48"/>
    </row>
    <row r="15" spans="1:6" ht="15.75" thickBot="1">
      <c r="A15" s="13" t="s">
        <v>14</v>
      </c>
      <c r="B15" s="13" t="s">
        <v>29</v>
      </c>
      <c r="C15" s="22">
        <f>SUM(C16:C18)</f>
        <v>0</v>
      </c>
      <c r="D15" s="22">
        <f>SUM(D16:D18)</f>
        <v>0</v>
      </c>
      <c r="F15" s="48"/>
    </row>
    <row r="16" spans="1:6" ht="15.75" thickBot="1">
      <c r="A16" s="13" t="s">
        <v>30</v>
      </c>
      <c r="B16" s="13" t="s">
        <v>31</v>
      </c>
      <c r="C16" s="22"/>
      <c r="D16" s="22"/>
      <c r="F16" s="48"/>
    </row>
    <row r="17" spans="1:6" ht="15.75" thickBot="1">
      <c r="A17" s="13" t="s">
        <v>32</v>
      </c>
      <c r="B17" s="13" t="s">
        <v>33</v>
      </c>
      <c r="C17" s="22"/>
      <c r="D17" s="22"/>
      <c r="F17" s="48"/>
    </row>
    <row r="18" spans="1:6" ht="15.75" thickBot="1">
      <c r="A18" s="13" t="s">
        <v>34</v>
      </c>
      <c r="B18" s="13" t="s">
        <v>35</v>
      </c>
      <c r="C18" s="22"/>
      <c r="D18" s="22"/>
      <c r="F18" s="48"/>
    </row>
    <row r="19" spans="1:6" ht="15.75" thickBot="1">
      <c r="A19" s="13" t="s">
        <v>14</v>
      </c>
      <c r="B19" s="13" t="s">
        <v>36</v>
      </c>
      <c r="C19" s="22">
        <f>SUM(C20:C23)</f>
        <v>-22572.76</v>
      </c>
      <c r="D19" s="22">
        <f>SUM(D20:D23)</f>
        <v>-63111.01</v>
      </c>
      <c r="F19" s="48"/>
    </row>
    <row r="20" spans="1:6" ht="23.25" thickBot="1">
      <c r="A20" s="13" t="s">
        <v>37</v>
      </c>
      <c r="B20" s="13" t="s">
        <v>38</v>
      </c>
      <c r="C20" s="22">
        <v>-22572.76</v>
      </c>
      <c r="D20" s="22">
        <v>-63111.01</v>
      </c>
      <c r="F20" s="48"/>
    </row>
    <row r="21" spans="1:6" ht="15.75" thickBot="1">
      <c r="A21" s="13" t="s">
        <v>39</v>
      </c>
      <c r="B21" s="13" t="s">
        <v>40</v>
      </c>
      <c r="C21" s="22"/>
      <c r="D21" s="22"/>
      <c r="F21" s="48"/>
    </row>
    <row r="22" spans="1:6" ht="15.75" thickBot="1">
      <c r="A22" s="13" t="s">
        <v>41</v>
      </c>
      <c r="B22" s="13" t="s">
        <v>42</v>
      </c>
      <c r="C22" s="22"/>
      <c r="D22" s="22"/>
      <c r="F22" s="48"/>
    </row>
    <row r="23" spans="1:6" ht="15.75" thickBot="1">
      <c r="A23" s="13" t="s">
        <v>43</v>
      </c>
      <c r="B23" s="13" t="s">
        <v>44</v>
      </c>
      <c r="C23" s="22"/>
      <c r="D23" s="22"/>
      <c r="F23" s="48"/>
    </row>
    <row r="24" spans="1:6" ht="15.75" thickBot="1">
      <c r="A24" s="13" t="s">
        <v>14</v>
      </c>
      <c r="B24" s="13" t="s">
        <v>45</v>
      </c>
      <c r="C24" s="22">
        <f>SUM(C25:C27)</f>
        <v>0</v>
      </c>
      <c r="D24" s="22">
        <f>SUM(D25:D27)</f>
        <v>0</v>
      </c>
      <c r="F24" s="48"/>
    </row>
    <row r="25" spans="1:6" ht="15.75" thickBot="1">
      <c r="A25" s="13" t="s">
        <v>46</v>
      </c>
      <c r="B25" s="13" t="s">
        <v>47</v>
      </c>
      <c r="C25" s="22"/>
      <c r="D25" s="22"/>
      <c r="F25" s="48"/>
    </row>
    <row r="26" spans="1:6" ht="15.75" thickBot="1">
      <c r="A26" s="13" t="s">
        <v>48</v>
      </c>
      <c r="B26" s="13" t="s">
        <v>49</v>
      </c>
      <c r="C26" s="22"/>
      <c r="D26" s="22"/>
      <c r="F26" s="48"/>
    </row>
    <row r="27" spans="1:6" ht="15.75" thickBot="1">
      <c r="A27" s="13" t="s">
        <v>50</v>
      </c>
      <c r="B27" s="13" t="s">
        <v>51</v>
      </c>
      <c r="C27" s="22"/>
      <c r="D27" s="22"/>
      <c r="F27" s="47"/>
    </row>
    <row r="28" spans="1:6" ht="15.75" thickBot="1">
      <c r="A28" s="13" t="s">
        <v>14</v>
      </c>
      <c r="B28" s="13" t="s">
        <v>52</v>
      </c>
      <c r="C28" s="22"/>
      <c r="D28" s="22"/>
      <c r="F28" s="47"/>
    </row>
    <row r="29" spans="1:6" ht="15.75" thickBot="1">
      <c r="A29" s="13" t="s">
        <v>53</v>
      </c>
      <c r="B29" s="13" t="s">
        <v>54</v>
      </c>
      <c r="C29" s="22"/>
      <c r="D29" s="22"/>
      <c r="F29" s="48"/>
    </row>
    <row r="30" spans="1:6" ht="15.75" thickBot="1">
      <c r="A30" s="13" t="s">
        <v>14</v>
      </c>
      <c r="B30" s="13" t="s">
        <v>55</v>
      </c>
      <c r="C30" s="22">
        <f>C31+C35</f>
        <v>0</v>
      </c>
      <c r="D30" s="22">
        <f>D31+D35</f>
        <v>0</v>
      </c>
      <c r="F30" s="48"/>
    </row>
    <row r="31" spans="1:6" ht="15.75" thickBot="1">
      <c r="A31" s="13" t="s">
        <v>14</v>
      </c>
      <c r="B31" s="13" t="s">
        <v>56</v>
      </c>
      <c r="C31" s="22">
        <f>SUM(C32:C34)</f>
        <v>0</v>
      </c>
      <c r="D31" s="22">
        <f>SUM(D32:D34)</f>
        <v>0</v>
      </c>
      <c r="F31" s="48"/>
    </row>
    <row r="32" spans="1:6" ht="15.75" thickBot="1">
      <c r="A32" s="13" t="s">
        <v>57</v>
      </c>
      <c r="B32" s="13" t="s">
        <v>58</v>
      </c>
      <c r="C32" s="22"/>
      <c r="D32" s="22"/>
      <c r="F32" s="48"/>
    </row>
    <row r="33" spans="1:6" ht="15.75" thickBot="1">
      <c r="A33" s="13" t="s">
        <v>59</v>
      </c>
      <c r="B33" s="13" t="s">
        <v>60</v>
      </c>
      <c r="C33" s="22"/>
      <c r="D33" s="22"/>
      <c r="F33" s="48"/>
    </row>
    <row r="34" spans="1:6" ht="15.75" thickBot="1">
      <c r="A34" s="13" t="s">
        <v>61</v>
      </c>
      <c r="B34" s="13" t="s">
        <v>62</v>
      </c>
      <c r="C34" s="22"/>
      <c r="D34" s="22"/>
      <c r="F34" s="48"/>
    </row>
    <row r="35" spans="1:6" ht="15.75" thickBot="1">
      <c r="A35" s="13" t="s">
        <v>14</v>
      </c>
      <c r="B35" s="13" t="s">
        <v>63</v>
      </c>
      <c r="C35" s="22">
        <f>SUM(C36:C38)</f>
        <v>0</v>
      </c>
      <c r="D35" s="22">
        <f>SUM(D36:D38)</f>
        <v>0</v>
      </c>
      <c r="F35" s="48"/>
    </row>
    <row r="36" spans="1:6" ht="15.75" thickBot="1">
      <c r="A36" s="13" t="s">
        <v>64</v>
      </c>
      <c r="B36" s="13" t="s">
        <v>58</v>
      </c>
      <c r="C36" s="22"/>
      <c r="D36" s="22"/>
      <c r="F36" s="48"/>
    </row>
    <row r="37" spans="1:6" ht="15.75" thickBot="1">
      <c r="A37" s="13" t="s">
        <v>65</v>
      </c>
      <c r="B37" s="13" t="s">
        <v>60</v>
      </c>
      <c r="C37" s="22"/>
      <c r="D37" s="22"/>
      <c r="F37" s="48"/>
    </row>
    <row r="38" spans="1:6" ht="15.75" thickBot="1">
      <c r="A38" s="13" t="s">
        <v>66</v>
      </c>
      <c r="B38" s="13" t="s">
        <v>62</v>
      </c>
      <c r="C38" s="22"/>
      <c r="D38" s="22"/>
      <c r="F38" s="48"/>
    </row>
    <row r="39" spans="1:4" ht="15.75" thickBot="1">
      <c r="A39" s="13" t="s">
        <v>67</v>
      </c>
      <c r="B39" s="13" t="s">
        <v>68</v>
      </c>
      <c r="C39" s="22"/>
      <c r="D39" s="22"/>
    </row>
    <row r="40" spans="1:4" ht="15.75" thickBot="1">
      <c r="A40" s="13" t="s">
        <v>67</v>
      </c>
      <c r="B40" s="13" t="s">
        <v>69</v>
      </c>
      <c r="C40" s="22">
        <f>SUM(C41:C42)</f>
        <v>0</v>
      </c>
      <c r="D40" s="22">
        <f>SUM(D41:D42)</f>
        <v>0</v>
      </c>
    </row>
    <row r="41" spans="1:4" ht="15.75" thickBot="1">
      <c r="A41" s="13" t="s">
        <v>70</v>
      </c>
      <c r="B41" s="13" t="s">
        <v>71</v>
      </c>
      <c r="C41" s="22"/>
      <c r="D41" s="22"/>
    </row>
    <row r="42" spans="1:4" ht="15.75" thickBot="1">
      <c r="A42" s="13" t="s">
        <v>72</v>
      </c>
      <c r="B42" s="13" t="s">
        <v>73</v>
      </c>
      <c r="C42" s="22"/>
      <c r="D42" s="22"/>
    </row>
    <row r="43" spans="1:4" ht="15.75" thickBot="1">
      <c r="A43" s="11" t="s">
        <v>14</v>
      </c>
      <c r="B43" s="11" t="s">
        <v>74</v>
      </c>
      <c r="C43" s="23">
        <f>C4+C5+C6+C7+C12+C15+C19+C24+C28+C29+C30+C39+C40</f>
        <v>3817347.66</v>
      </c>
      <c r="D43" s="23">
        <f>D4+D5+D6+D7+D12+D15+D19+D24+D28+D29+D30+D39+D40</f>
        <v>5088877.74</v>
      </c>
    </row>
    <row r="44" spans="1:4" ht="15.75" thickBot="1">
      <c r="A44" s="13" t="s">
        <v>14</v>
      </c>
      <c r="B44" s="13" t="s">
        <v>75</v>
      </c>
      <c r="C44" s="22">
        <f>SUM(C45:C46)</f>
        <v>880250.05</v>
      </c>
      <c r="D44" s="22">
        <f>SUM(D45:D46)</f>
        <v>9572507.67</v>
      </c>
    </row>
    <row r="45" spans="1:4" ht="15.75" thickBot="1">
      <c r="A45" s="13" t="s">
        <v>76</v>
      </c>
      <c r="B45" s="13" t="s">
        <v>77</v>
      </c>
      <c r="C45" s="22">
        <v>75664.42</v>
      </c>
      <c r="D45" s="22">
        <v>8565704.26</v>
      </c>
    </row>
    <row r="46" spans="1:4" ht="15.75" thickBot="1">
      <c r="A46" s="13" t="s">
        <v>78</v>
      </c>
      <c r="B46" s="13" t="s">
        <v>79</v>
      </c>
      <c r="C46" s="22">
        <f>799691.3+4894.33</f>
        <v>804585.63</v>
      </c>
      <c r="D46" s="22">
        <v>1006803.41</v>
      </c>
    </row>
    <row r="47" spans="1:5" ht="15.75" thickBot="1">
      <c r="A47" s="13" t="s">
        <v>14</v>
      </c>
      <c r="B47" s="13" t="s">
        <v>80</v>
      </c>
      <c r="C47" s="22">
        <f>SUM(C48:C50)</f>
        <v>0</v>
      </c>
      <c r="D47" s="22">
        <f>SUM(D48:D50)</f>
        <v>-60.34</v>
      </c>
      <c r="E47" s="18"/>
    </row>
    <row r="48" spans="1:4" ht="23.25" thickBot="1">
      <c r="A48" s="13" t="s">
        <v>81</v>
      </c>
      <c r="B48" s="13" t="s">
        <v>82</v>
      </c>
      <c r="C48" s="22"/>
      <c r="D48" s="22"/>
    </row>
    <row r="49" spans="1:4" ht="34.5" thickBot="1">
      <c r="A49" s="13" t="s">
        <v>83</v>
      </c>
      <c r="B49" s="13" t="s">
        <v>84</v>
      </c>
      <c r="C49" s="22"/>
      <c r="D49" s="22">
        <v>-60.34</v>
      </c>
    </row>
    <row r="50" spans="1:4" ht="15.75" thickBot="1">
      <c r="A50" s="13" t="s">
        <v>85</v>
      </c>
      <c r="B50" s="13" t="s">
        <v>86</v>
      </c>
      <c r="C50" s="22"/>
      <c r="D50" s="22"/>
    </row>
    <row r="51" spans="1:4" ht="15.75" thickBot="1">
      <c r="A51" s="13" t="s">
        <v>87</v>
      </c>
      <c r="B51" s="13" t="s">
        <v>88</v>
      </c>
      <c r="C51" s="22"/>
      <c r="D51" s="22"/>
    </row>
    <row r="52" spans="1:4" ht="15.75" thickBot="1">
      <c r="A52" s="13" t="s">
        <v>89</v>
      </c>
      <c r="B52" s="13" t="s">
        <v>90</v>
      </c>
      <c r="C52" s="22">
        <v>-2779821.22</v>
      </c>
      <c r="D52" s="22">
        <v>2270148.54</v>
      </c>
    </row>
    <row r="53" spans="1:4" ht="15.75" thickBot="1">
      <c r="A53" s="13" t="s">
        <v>91</v>
      </c>
      <c r="B53" s="13" t="s">
        <v>92</v>
      </c>
      <c r="C53" s="22"/>
      <c r="D53" s="22">
        <v>-10176613.77</v>
      </c>
    </row>
    <row r="54" spans="1:4" ht="15.75" thickBot="1">
      <c r="A54" s="13" t="s">
        <v>14</v>
      </c>
      <c r="B54" s="13" t="s">
        <v>93</v>
      </c>
      <c r="C54" s="22"/>
      <c r="D54" s="22"/>
    </row>
    <row r="55" spans="1:4" ht="15.75" thickBot="1">
      <c r="A55" s="11" t="s">
        <v>14</v>
      </c>
      <c r="B55" s="11" t="s">
        <v>94</v>
      </c>
      <c r="C55" s="23">
        <f>C44+C47+C51+C52+C53+C54</f>
        <v>-1899571.1700000002</v>
      </c>
      <c r="D55" s="23">
        <f>D44+D47+D51+D52+D53+D54</f>
        <v>1665982.1000000015</v>
      </c>
    </row>
    <row r="56" spans="1:4" ht="15.75" thickBot="1">
      <c r="A56" s="11" t="s">
        <v>14</v>
      </c>
      <c r="B56" s="11" t="s">
        <v>95</v>
      </c>
      <c r="C56" s="23">
        <f>C43+C55</f>
        <v>1917776.49</v>
      </c>
      <c r="D56" s="23">
        <f>D43+D55</f>
        <v>6754859.840000002</v>
      </c>
    </row>
    <row r="57" spans="1:4" ht="15.75" thickBot="1">
      <c r="A57" s="13" t="s">
        <v>96</v>
      </c>
      <c r="B57" s="13" t="s">
        <v>97</v>
      </c>
      <c r="C57" s="22">
        <v>-463912.55</v>
      </c>
      <c r="D57" s="22">
        <v>-2091525.16</v>
      </c>
    </row>
    <row r="58" spans="1:4" ht="23.25" thickBot="1">
      <c r="A58" s="11" t="s">
        <v>14</v>
      </c>
      <c r="B58" s="11" t="s">
        <v>98</v>
      </c>
      <c r="C58" s="23">
        <f>C56+C57</f>
        <v>1453863.94</v>
      </c>
      <c r="D58" s="23">
        <f>D56+D57</f>
        <v>4663334.680000002</v>
      </c>
    </row>
    <row r="59" spans="1:4" ht="15.75" thickBot="1">
      <c r="A59" s="15"/>
      <c r="B59" s="15" t="s">
        <v>99</v>
      </c>
      <c r="C59" s="21">
        <f>C60</f>
        <v>0</v>
      </c>
      <c r="D59" s="21">
        <f>D60</f>
        <v>0</v>
      </c>
    </row>
    <row r="60" spans="1:4" ht="23.25" thickBot="1">
      <c r="A60" s="13" t="s">
        <v>14</v>
      </c>
      <c r="B60" s="13" t="s">
        <v>100</v>
      </c>
      <c r="C60" s="22"/>
      <c r="D60" s="22"/>
    </row>
    <row r="61" spans="1:4" ht="15.75" thickBot="1">
      <c r="A61" s="13" t="s">
        <v>14</v>
      </c>
      <c r="B61" s="13" t="s">
        <v>101</v>
      </c>
      <c r="C61" s="22">
        <f>C58+C60</f>
        <v>1453863.94</v>
      </c>
      <c r="D61" s="22">
        <f>D58+D60</f>
        <v>4663334.680000002</v>
      </c>
    </row>
    <row r="63" spans="3:4" ht="15">
      <c r="C63" s="24">
        <f>+C61-'[2]D1'!C32</f>
        <v>0</v>
      </c>
      <c r="D63" s="24">
        <f>+D61-'[2]D1'!D32</f>
        <v>-60.33999999798834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1" t="s">
        <v>2</v>
      </c>
      <c r="B1" s="71"/>
      <c r="C1" s="71"/>
      <c r="D1" s="71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7</v>
      </c>
      <c r="C3" s="17">
        <f>C58</f>
        <v>0</v>
      </c>
      <c r="D3" s="17">
        <f>D58</f>
        <v>-2.220446049250313E-16</v>
      </c>
    </row>
    <row r="4" spans="1:4" ht="23.25" thickBot="1">
      <c r="A4" s="13" t="s">
        <v>8</v>
      </c>
      <c r="B4" s="13" t="s">
        <v>9</v>
      </c>
      <c r="C4" s="14"/>
      <c r="D4" s="14"/>
    </row>
    <row r="5" spans="1:4" ht="15.75" thickBot="1">
      <c r="A5" s="13" t="s">
        <v>10</v>
      </c>
      <c r="B5" s="13" t="s">
        <v>11</v>
      </c>
      <c r="C5" s="14"/>
      <c r="D5" s="14"/>
    </row>
    <row r="6" spans="1:4" ht="15.75" thickBot="1">
      <c r="A6" s="13" t="s">
        <v>12</v>
      </c>
      <c r="B6" s="13" t="s">
        <v>13</v>
      </c>
      <c r="C6" s="14"/>
      <c r="D6" s="14"/>
    </row>
    <row r="7" spans="1:4" ht="15.75" thickBot="1">
      <c r="A7" s="13" t="s">
        <v>14</v>
      </c>
      <c r="B7" s="13" t="s">
        <v>15</v>
      </c>
      <c r="C7" s="14">
        <f>SUM(C8:C11)</f>
        <v>0</v>
      </c>
      <c r="D7" s="14">
        <f>SUM(D8:D11)</f>
        <v>0</v>
      </c>
    </row>
    <row r="8" spans="1:4" ht="15.75" thickBot="1">
      <c r="A8" s="13" t="s">
        <v>16</v>
      </c>
      <c r="B8" s="13" t="s">
        <v>17</v>
      </c>
      <c r="C8" s="14"/>
      <c r="D8" s="14"/>
    </row>
    <row r="9" spans="1:4" ht="34.5" thickBot="1">
      <c r="A9" s="13" t="s">
        <v>18</v>
      </c>
      <c r="B9" s="13" t="s">
        <v>19</v>
      </c>
      <c r="C9" s="14"/>
      <c r="D9" s="14"/>
    </row>
    <row r="10" spans="1:4" ht="15.75" thickBot="1">
      <c r="A10" s="13" t="s">
        <v>20</v>
      </c>
      <c r="B10" s="13" t="s">
        <v>21</v>
      </c>
      <c r="C10" s="14"/>
      <c r="D10" s="14"/>
    </row>
    <row r="11" spans="1:4" ht="23.25" thickBot="1">
      <c r="A11" s="13" t="s">
        <v>22</v>
      </c>
      <c r="B11" s="13" t="s">
        <v>23</v>
      </c>
      <c r="C11" s="14"/>
      <c r="D11" s="14"/>
    </row>
    <row r="12" spans="1:4" ht="15.75" thickBot="1">
      <c r="A12" s="13" t="s">
        <v>14</v>
      </c>
      <c r="B12" s="13" t="s">
        <v>24</v>
      </c>
      <c r="C12" s="14">
        <f>SUM(C13:C14)</f>
        <v>0.75</v>
      </c>
      <c r="D12" s="14">
        <f>SUM(D13:D14)</f>
        <v>1.46179</v>
      </c>
    </row>
    <row r="13" spans="1:4" ht="15.75" thickBot="1">
      <c r="A13" s="13" t="s">
        <v>25</v>
      </c>
      <c r="B13" s="13" t="s">
        <v>26</v>
      </c>
      <c r="C13" s="14">
        <v>0.75</v>
      </c>
      <c r="D13" s="14">
        <v>1.46179</v>
      </c>
    </row>
    <row r="14" spans="1:4" ht="15.75" thickBot="1">
      <c r="A14" s="13" t="s">
        <v>27</v>
      </c>
      <c r="B14" s="13" t="s">
        <v>28</v>
      </c>
      <c r="C14" s="14"/>
      <c r="D14" s="14"/>
    </row>
    <row r="15" spans="1:4" ht="15.75" thickBot="1">
      <c r="A15" s="13" t="s">
        <v>14</v>
      </c>
      <c r="B15" s="13" t="s">
        <v>29</v>
      </c>
      <c r="C15" s="14">
        <f>SUM(C16:C18)</f>
        <v>0</v>
      </c>
      <c r="D15" s="14">
        <f>SUM(D16:D18)</f>
        <v>0</v>
      </c>
    </row>
    <row r="16" spans="1:4" ht="15.75" thickBot="1">
      <c r="A16" s="13" t="s">
        <v>30</v>
      </c>
      <c r="B16" s="13" t="s">
        <v>31</v>
      </c>
      <c r="C16" s="14"/>
      <c r="D16" s="14"/>
    </row>
    <row r="17" spans="1:4" ht="15.75" thickBot="1">
      <c r="A17" s="13" t="s">
        <v>32</v>
      </c>
      <c r="B17" s="13" t="s">
        <v>33</v>
      </c>
      <c r="C17" s="14"/>
      <c r="D17" s="14"/>
    </row>
    <row r="18" spans="1:4" ht="15.75" thickBot="1">
      <c r="A18" s="13" t="s">
        <v>34</v>
      </c>
      <c r="B18" s="13" t="s">
        <v>35</v>
      </c>
      <c r="C18" s="14"/>
      <c r="D18" s="14"/>
    </row>
    <row r="19" spans="1:4" ht="15.75" thickBot="1">
      <c r="A19" s="13" t="s">
        <v>14</v>
      </c>
      <c r="B19" s="13" t="s">
        <v>36</v>
      </c>
      <c r="C19" s="14">
        <f>SUM(C20:C23)</f>
        <v>-0.75</v>
      </c>
      <c r="D19" s="14">
        <f>SUM(D20:D23)</f>
        <v>-1.4617900000000001</v>
      </c>
    </row>
    <row r="20" spans="1:4" ht="34.5" thickBot="1">
      <c r="A20" s="13" t="s">
        <v>37</v>
      </c>
      <c r="B20" s="13" t="s">
        <v>38</v>
      </c>
      <c r="C20" s="14">
        <v>-0.75</v>
      </c>
      <c r="D20" s="14">
        <v>-1.41141</v>
      </c>
    </row>
    <row r="21" spans="1:4" ht="15.75" thickBot="1">
      <c r="A21" s="13" t="s">
        <v>39</v>
      </c>
      <c r="B21" s="13" t="s">
        <v>40</v>
      </c>
      <c r="C21" s="14"/>
      <c r="D21" s="14">
        <v>-0.05038</v>
      </c>
    </row>
    <row r="22" spans="1:4" ht="15.75" thickBot="1">
      <c r="A22" s="13" t="s">
        <v>41</v>
      </c>
      <c r="B22" s="13" t="s">
        <v>42</v>
      </c>
      <c r="C22" s="14"/>
      <c r="D22" s="14"/>
    </row>
    <row r="23" spans="1:4" ht="15.75" thickBot="1">
      <c r="A23" s="13" t="s">
        <v>43</v>
      </c>
      <c r="B23" s="13" t="s">
        <v>44</v>
      </c>
      <c r="C23" s="14"/>
      <c r="D23" s="14"/>
    </row>
    <row r="24" spans="1:4" ht="15.75" thickBot="1">
      <c r="A24" s="13" t="s">
        <v>14</v>
      </c>
      <c r="B24" s="13" t="s">
        <v>45</v>
      </c>
      <c r="C24" s="14">
        <f>SUM(C25:C27)</f>
        <v>0</v>
      </c>
      <c r="D24" s="14">
        <f>SUM(D25:D27)</f>
        <v>0</v>
      </c>
    </row>
    <row r="25" spans="1:4" ht="15.75" thickBot="1">
      <c r="A25" s="13" t="s">
        <v>46</v>
      </c>
      <c r="B25" s="13" t="s">
        <v>47</v>
      </c>
      <c r="C25" s="14"/>
      <c r="D25" s="14"/>
    </row>
    <row r="26" spans="1:4" ht="15.75" thickBot="1">
      <c r="A26" s="13" t="s">
        <v>48</v>
      </c>
      <c r="B26" s="13" t="s">
        <v>49</v>
      </c>
      <c r="C26" s="14"/>
      <c r="D26" s="14"/>
    </row>
    <row r="27" spans="1:4" ht="15.75" thickBot="1">
      <c r="A27" s="13" t="s">
        <v>50</v>
      </c>
      <c r="B27" s="13" t="s">
        <v>51</v>
      </c>
      <c r="C27" s="14"/>
      <c r="D27" s="14"/>
    </row>
    <row r="28" spans="1:4" ht="15.75" thickBot="1">
      <c r="A28" s="13" t="s">
        <v>14</v>
      </c>
      <c r="B28" s="13" t="s">
        <v>52</v>
      </c>
      <c r="C28" s="14"/>
      <c r="D28" s="14"/>
    </row>
    <row r="29" spans="1:4" ht="15.75" thickBot="1">
      <c r="A29" s="13" t="s">
        <v>53</v>
      </c>
      <c r="B29" s="13" t="s">
        <v>54</v>
      </c>
      <c r="C29" s="14"/>
      <c r="D29" s="14"/>
    </row>
    <row r="30" spans="1:4" ht="15.75" thickBot="1">
      <c r="A30" s="13" t="s">
        <v>14</v>
      </c>
      <c r="B30" s="13" t="s">
        <v>55</v>
      </c>
      <c r="C30" s="14">
        <f>C31+C35</f>
        <v>0</v>
      </c>
      <c r="D30" s="14">
        <f>D31+D35</f>
        <v>0</v>
      </c>
    </row>
    <row r="31" spans="1:4" ht="15.75" thickBot="1">
      <c r="A31" s="13" t="s">
        <v>14</v>
      </c>
      <c r="B31" s="13" t="s">
        <v>56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57</v>
      </c>
      <c r="B32" s="13" t="s">
        <v>58</v>
      </c>
      <c r="C32" s="14"/>
      <c r="D32" s="14"/>
    </row>
    <row r="33" spans="1:4" ht="15.75" thickBot="1">
      <c r="A33" s="13" t="s">
        <v>59</v>
      </c>
      <c r="B33" s="13" t="s">
        <v>60</v>
      </c>
      <c r="C33" s="14"/>
      <c r="D33" s="14"/>
    </row>
    <row r="34" spans="1:4" ht="15.75" thickBot="1">
      <c r="A34" s="13" t="s">
        <v>61</v>
      </c>
      <c r="B34" s="13" t="s">
        <v>62</v>
      </c>
      <c r="C34" s="14"/>
      <c r="D34" s="14"/>
    </row>
    <row r="35" spans="1:4" ht="15.75" thickBot="1">
      <c r="A35" s="13" t="s">
        <v>14</v>
      </c>
      <c r="B35" s="13" t="s">
        <v>63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64</v>
      </c>
      <c r="B36" s="13" t="s">
        <v>58</v>
      </c>
      <c r="C36" s="14"/>
      <c r="D36" s="14"/>
    </row>
    <row r="37" spans="1:4" ht="15.75" thickBot="1">
      <c r="A37" s="13" t="s">
        <v>65</v>
      </c>
      <c r="B37" s="13" t="s">
        <v>60</v>
      </c>
      <c r="C37" s="14"/>
      <c r="D37" s="14"/>
    </row>
    <row r="38" spans="1:4" ht="15.75" thickBot="1">
      <c r="A38" s="13" t="s">
        <v>66</v>
      </c>
      <c r="B38" s="13" t="s">
        <v>62</v>
      </c>
      <c r="C38" s="14"/>
      <c r="D38" s="14"/>
    </row>
    <row r="39" spans="1:4" ht="15.75" thickBot="1">
      <c r="A39" s="13" t="s">
        <v>67</v>
      </c>
      <c r="B39" s="13" t="s">
        <v>68</v>
      </c>
      <c r="C39" s="14"/>
      <c r="D39" s="14"/>
    </row>
    <row r="40" spans="1:4" ht="15.75" thickBot="1">
      <c r="A40" s="13" t="s">
        <v>67</v>
      </c>
      <c r="B40" s="13" t="s">
        <v>69</v>
      </c>
      <c r="C40" s="14">
        <f>SUM(C41:C42)</f>
        <v>0</v>
      </c>
      <c r="D40" s="14">
        <f>SUM(D41:D42)</f>
        <v>0</v>
      </c>
    </row>
    <row r="41" spans="1:4" ht="15.75" thickBot="1">
      <c r="A41" s="13" t="s">
        <v>70</v>
      </c>
      <c r="B41" s="13" t="s">
        <v>71</v>
      </c>
      <c r="C41" s="14"/>
      <c r="D41" s="14"/>
    </row>
    <row r="42" spans="1:4" ht="15.75" thickBot="1">
      <c r="A42" s="13" t="s">
        <v>72</v>
      </c>
      <c r="B42" s="13" t="s">
        <v>73</v>
      </c>
      <c r="C42" s="14"/>
      <c r="D42" s="14"/>
    </row>
    <row r="43" spans="1:4" ht="15.75" thickBot="1">
      <c r="A43" s="11" t="s">
        <v>14</v>
      </c>
      <c r="B43" s="11" t="s">
        <v>74</v>
      </c>
      <c r="C43" s="12">
        <f>C4+C5+C6+C7+C12+C15+C19+C24+C28+C29+C30+C39+C40</f>
        <v>0</v>
      </c>
      <c r="D43" s="12">
        <f>D4+D5+D6+D7+D12+D15+D19+D24+D28+D29+D30+D39+D40</f>
        <v>-2.220446049250313E-16</v>
      </c>
    </row>
    <row r="44" spans="1:4" ht="15.75" thickBot="1">
      <c r="A44" s="13" t="s">
        <v>14</v>
      </c>
      <c r="B44" s="13" t="s">
        <v>75</v>
      </c>
      <c r="C44" s="14">
        <f>SUM(C45:C46)</f>
        <v>0</v>
      </c>
      <c r="D44" s="14">
        <f>SUM(D45:D46)</f>
        <v>0</v>
      </c>
    </row>
    <row r="45" spans="1:4" ht="15.75" thickBot="1">
      <c r="A45" s="13" t="s">
        <v>76</v>
      </c>
      <c r="B45" s="13" t="s">
        <v>77</v>
      </c>
      <c r="C45" s="14"/>
      <c r="D45" s="14"/>
    </row>
    <row r="46" spans="1:4" ht="15.75" thickBot="1">
      <c r="A46" s="13" t="s">
        <v>78</v>
      </c>
      <c r="B46" s="13" t="s">
        <v>79</v>
      </c>
      <c r="C46" s="14"/>
      <c r="D46" s="14"/>
    </row>
    <row r="47" spans="1:4" ht="15.75" thickBot="1">
      <c r="A47" s="13" t="s">
        <v>14</v>
      </c>
      <c r="B47" s="13" t="s">
        <v>80</v>
      </c>
      <c r="C47" s="14">
        <f>SUM(C48:C50)</f>
        <v>0</v>
      </c>
      <c r="D47" s="14">
        <f>SUM(D48:D50)</f>
        <v>0</v>
      </c>
    </row>
    <row r="48" spans="1:4" ht="45.75" thickBot="1">
      <c r="A48" s="13" t="s">
        <v>81</v>
      </c>
      <c r="B48" s="13" t="s">
        <v>82</v>
      </c>
      <c r="C48" s="14"/>
      <c r="D48" s="14"/>
    </row>
    <row r="49" spans="1:4" ht="57" thickBot="1">
      <c r="A49" s="13" t="s">
        <v>83</v>
      </c>
      <c r="B49" s="13" t="s">
        <v>84</v>
      </c>
      <c r="C49" s="14"/>
      <c r="D49" s="14"/>
    </row>
    <row r="50" spans="1:4" ht="15.75" thickBot="1">
      <c r="A50" s="13" t="s">
        <v>85</v>
      </c>
      <c r="B50" s="13" t="s">
        <v>86</v>
      </c>
      <c r="C50" s="14"/>
      <c r="D50" s="14"/>
    </row>
    <row r="51" spans="1:4" ht="15.75" thickBot="1">
      <c r="A51" s="13" t="s">
        <v>87</v>
      </c>
      <c r="B51" s="13" t="s">
        <v>88</v>
      </c>
      <c r="C51" s="14"/>
      <c r="D51" s="14"/>
    </row>
    <row r="52" spans="1:4" ht="15.75" thickBot="1">
      <c r="A52" s="13" t="s">
        <v>89</v>
      </c>
      <c r="B52" s="13" t="s">
        <v>90</v>
      </c>
      <c r="C52" s="14"/>
      <c r="D52" s="14"/>
    </row>
    <row r="53" spans="1:4" ht="23.25" thickBot="1">
      <c r="A53" s="13" t="s">
        <v>91</v>
      </c>
      <c r="B53" s="13" t="s">
        <v>92</v>
      </c>
      <c r="C53" s="14"/>
      <c r="D53" s="14"/>
    </row>
    <row r="54" spans="1:4" ht="15.75" thickBot="1">
      <c r="A54" s="13" t="s">
        <v>14</v>
      </c>
      <c r="B54" s="13" t="s">
        <v>93</v>
      </c>
      <c r="C54" s="14"/>
      <c r="D54" s="14"/>
    </row>
    <row r="55" spans="1:4" ht="15.75" thickBot="1">
      <c r="A55" s="11" t="s">
        <v>14</v>
      </c>
      <c r="B55" s="11" t="s">
        <v>94</v>
      </c>
      <c r="C55" s="12">
        <f>C44+C47+C51+C52+C53+C54</f>
        <v>0</v>
      </c>
      <c r="D55" s="12">
        <f>D44+D47+D51+D52+D53+D54</f>
        <v>0</v>
      </c>
    </row>
    <row r="56" spans="1:4" ht="15.75" thickBot="1">
      <c r="A56" s="11" t="s">
        <v>14</v>
      </c>
      <c r="B56" s="11" t="s">
        <v>95</v>
      </c>
      <c r="C56" s="12">
        <f>C43+C55</f>
        <v>0</v>
      </c>
      <c r="D56" s="12">
        <f>D43+D55</f>
        <v>-2.220446049250313E-16</v>
      </c>
    </row>
    <row r="57" spans="1:4" ht="15.75" thickBot="1">
      <c r="A57" s="13" t="s">
        <v>96</v>
      </c>
      <c r="B57" s="13" t="s">
        <v>97</v>
      </c>
      <c r="C57" s="14"/>
      <c r="D57" s="14"/>
    </row>
    <row r="58" spans="1:4" ht="23.25" thickBot="1">
      <c r="A58" s="11" t="s">
        <v>14</v>
      </c>
      <c r="B58" s="11" t="s">
        <v>98</v>
      </c>
      <c r="C58" s="12">
        <f>C56+C57</f>
        <v>0</v>
      </c>
      <c r="D58" s="12">
        <f>D56+D57</f>
        <v>-2.220446049250313E-16</v>
      </c>
    </row>
    <row r="59" spans="1:4" ht="15.75" thickBot="1">
      <c r="A59" s="15"/>
      <c r="B59" s="15" t="s">
        <v>99</v>
      </c>
      <c r="C59" s="17">
        <f>C60</f>
        <v>0</v>
      </c>
      <c r="D59" s="17">
        <f>D60</f>
        <v>0</v>
      </c>
    </row>
    <row r="60" spans="1:4" ht="15.75" thickBot="1">
      <c r="A60" s="13" t="s">
        <v>14</v>
      </c>
      <c r="B60" s="13" t="s">
        <v>100</v>
      </c>
      <c r="C60" s="14"/>
      <c r="D60" s="14"/>
    </row>
    <row r="61" spans="1:4" ht="15.75" thickBot="1">
      <c r="A61" s="13" t="s">
        <v>14</v>
      </c>
      <c r="B61" s="13" t="s">
        <v>101</v>
      </c>
      <c r="C61" s="14">
        <f>C58+C60</f>
        <v>0</v>
      </c>
      <c r="D61" s="14">
        <f>D58+D60</f>
        <v>-2.220446049250313E-16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1" t="s">
        <v>2</v>
      </c>
      <c r="B1" s="71"/>
      <c r="C1" s="71"/>
      <c r="D1" s="71"/>
    </row>
    <row r="2" spans="1:4" ht="20.25" thickBot="1">
      <c r="A2" s="15"/>
      <c r="B2" s="16" t="s">
        <v>5</v>
      </c>
      <c r="C2" s="20">
        <f>'[3]D1'!C3</f>
        <v>43008</v>
      </c>
      <c r="D2" s="20">
        <v>42735</v>
      </c>
    </row>
    <row r="3" spans="1:4" ht="15.75" thickBot="1">
      <c r="A3" s="15"/>
      <c r="B3" s="15" t="s">
        <v>7</v>
      </c>
      <c r="C3" s="17">
        <f>C58</f>
        <v>190</v>
      </c>
      <c r="D3" s="17">
        <f>D58</f>
        <v>-2203</v>
      </c>
    </row>
    <row r="4" spans="1:4" ht="23.25" thickBot="1">
      <c r="A4" s="13" t="s">
        <v>8</v>
      </c>
      <c r="B4" s="13" t="s">
        <v>9</v>
      </c>
      <c r="C4" s="14">
        <v>25042</v>
      </c>
      <c r="D4" s="14">
        <v>30692</v>
      </c>
    </row>
    <row r="5" spans="1:4" ht="15.75" thickBot="1">
      <c r="A5" s="13" t="s">
        <v>10</v>
      </c>
      <c r="B5" s="13" t="s">
        <v>11</v>
      </c>
      <c r="C5" s="14"/>
      <c r="D5" s="14"/>
    </row>
    <row r="6" spans="1:4" ht="15.75" thickBot="1">
      <c r="A6" s="13" t="s">
        <v>12</v>
      </c>
      <c r="B6" s="13" t="s">
        <v>13</v>
      </c>
      <c r="C6" s="14">
        <v>17</v>
      </c>
      <c r="D6" s="14">
        <v>63</v>
      </c>
    </row>
    <row r="7" spans="1:4" ht="15.75" thickBot="1">
      <c r="A7" s="13" t="s">
        <v>14</v>
      </c>
      <c r="B7" s="13" t="s">
        <v>15</v>
      </c>
      <c r="C7" s="14">
        <f>SUM(C8:C11)</f>
        <v>-11382</v>
      </c>
      <c r="D7" s="14">
        <f>SUM(D8:D11)</f>
        <v>-16208</v>
      </c>
    </row>
    <row r="8" spans="1:4" ht="15.75" thickBot="1">
      <c r="A8" s="13" t="s">
        <v>16</v>
      </c>
      <c r="B8" s="13" t="s">
        <v>17</v>
      </c>
      <c r="C8" s="14"/>
      <c r="D8" s="14"/>
    </row>
    <row r="9" spans="1:4" ht="34.5" thickBot="1">
      <c r="A9" s="13" t="s">
        <v>18</v>
      </c>
      <c r="B9" s="13" t="s">
        <v>19</v>
      </c>
      <c r="C9" s="14">
        <v>-9363</v>
      </c>
      <c r="D9" s="14">
        <v>-13269</v>
      </c>
    </row>
    <row r="10" spans="1:4" ht="15.75" thickBot="1">
      <c r="A10" s="13" t="s">
        <v>20</v>
      </c>
      <c r="B10" s="13" t="s">
        <v>21</v>
      </c>
      <c r="C10" s="14">
        <v>-2019</v>
      </c>
      <c r="D10" s="14">
        <v>-2939</v>
      </c>
    </row>
    <row r="11" spans="1:4" ht="23.25" thickBot="1">
      <c r="A11" s="13" t="s">
        <v>22</v>
      </c>
      <c r="B11" s="13" t="s">
        <v>23</v>
      </c>
      <c r="C11" s="14"/>
      <c r="D11" s="14"/>
    </row>
    <row r="12" spans="1:4" ht="15.75" thickBot="1">
      <c r="A12" s="13" t="s">
        <v>14</v>
      </c>
      <c r="B12" s="13" t="s">
        <v>24</v>
      </c>
      <c r="C12" s="14">
        <f>SUM(C13:C14)</f>
        <v>1306</v>
      </c>
      <c r="D12" s="14">
        <f>SUM(D13:D14)</f>
        <v>2148</v>
      </c>
    </row>
    <row r="13" spans="1:4" ht="15.75" thickBot="1">
      <c r="A13" s="13" t="s">
        <v>25</v>
      </c>
      <c r="B13" s="13" t="s">
        <v>26</v>
      </c>
      <c r="C13" s="14">
        <v>1306</v>
      </c>
      <c r="D13" s="14">
        <v>1452</v>
      </c>
    </row>
    <row r="14" spans="1:4" ht="15.75" thickBot="1">
      <c r="A14" s="13" t="s">
        <v>27</v>
      </c>
      <c r="B14" s="13" t="s">
        <v>28</v>
      </c>
      <c r="C14" s="14"/>
      <c r="D14" s="14">
        <v>696</v>
      </c>
    </row>
    <row r="15" spans="1:4" ht="15.75" thickBot="1">
      <c r="A15" s="13" t="s">
        <v>14</v>
      </c>
      <c r="B15" s="13" t="s">
        <v>29</v>
      </c>
      <c r="C15" s="14">
        <f>SUM(C16:C18)</f>
        <v>-8533</v>
      </c>
      <c r="D15" s="14">
        <f>SUM(D16:D18)</f>
        <v>-11387</v>
      </c>
    </row>
    <row r="16" spans="1:4" ht="15.75" thickBot="1">
      <c r="A16" s="13" t="s">
        <v>30</v>
      </c>
      <c r="B16" s="13" t="s">
        <v>31</v>
      </c>
      <c r="C16" s="14">
        <v>-6450</v>
      </c>
      <c r="D16" s="14">
        <v>-8566</v>
      </c>
    </row>
    <row r="17" spans="1:4" ht="15.75" thickBot="1">
      <c r="A17" s="13" t="s">
        <v>32</v>
      </c>
      <c r="B17" s="13" t="s">
        <v>33</v>
      </c>
      <c r="C17" s="14">
        <v>-2083</v>
      </c>
      <c r="D17" s="14">
        <v>-2821</v>
      </c>
    </row>
    <row r="18" spans="1:4" ht="15.75" thickBot="1">
      <c r="A18" s="13" t="s">
        <v>34</v>
      </c>
      <c r="B18" s="13" t="s">
        <v>35</v>
      </c>
      <c r="C18" s="14"/>
      <c r="D18" s="14"/>
    </row>
    <row r="19" spans="1:4" ht="15.75" thickBot="1">
      <c r="A19" s="13" t="s">
        <v>14</v>
      </c>
      <c r="B19" s="13" t="s">
        <v>36</v>
      </c>
      <c r="C19" s="14">
        <f>SUM(C20:C23)</f>
        <v>-4598</v>
      </c>
      <c r="D19" s="14">
        <f>SUM(D20:D23)</f>
        <v>-6134</v>
      </c>
    </row>
    <row r="20" spans="1:4" ht="34.5" thickBot="1">
      <c r="A20" s="13" t="s">
        <v>37</v>
      </c>
      <c r="B20" s="13" t="s">
        <v>38</v>
      </c>
      <c r="C20" s="14">
        <v>-3669</v>
      </c>
      <c r="D20" s="14">
        <v>-4766</v>
      </c>
    </row>
    <row r="21" spans="1:4" ht="15.75" thickBot="1">
      <c r="A21" s="13" t="s">
        <v>39</v>
      </c>
      <c r="B21" s="13" t="s">
        <v>40</v>
      </c>
      <c r="C21" s="14">
        <v>-585</v>
      </c>
      <c r="D21" s="14">
        <v>-712</v>
      </c>
    </row>
    <row r="22" spans="1:4" ht="15.75" thickBot="1">
      <c r="A22" s="13" t="s">
        <v>41</v>
      </c>
      <c r="B22" s="13" t="s">
        <v>42</v>
      </c>
      <c r="C22" s="14">
        <v>-317</v>
      </c>
      <c r="D22" s="14">
        <v>-596</v>
      </c>
    </row>
    <row r="23" spans="1:4" ht="15.75" thickBot="1">
      <c r="A23" s="13" t="s">
        <v>43</v>
      </c>
      <c r="B23" s="13" t="s">
        <v>44</v>
      </c>
      <c r="C23" s="14">
        <v>-27</v>
      </c>
      <c r="D23" s="14">
        <v>-60</v>
      </c>
    </row>
    <row r="24" spans="1:4" ht="15.75" thickBot="1">
      <c r="A24" s="13" t="s">
        <v>14</v>
      </c>
      <c r="B24" s="13" t="s">
        <v>45</v>
      </c>
      <c r="C24" s="14">
        <f>SUM(C25:C27)</f>
        <v>-1779</v>
      </c>
      <c r="D24" s="14">
        <f>SUM(D25:D27)</f>
        <v>-1866</v>
      </c>
    </row>
    <row r="25" spans="1:4" ht="15.75" thickBot="1">
      <c r="A25" s="13" t="s">
        <v>46</v>
      </c>
      <c r="B25" s="13" t="s">
        <v>47</v>
      </c>
      <c r="C25" s="14">
        <v>-1779</v>
      </c>
      <c r="D25" s="14">
        <v>-1866</v>
      </c>
    </row>
    <row r="26" spans="1:4" ht="15.75" thickBot="1">
      <c r="A26" s="13" t="s">
        <v>48</v>
      </c>
      <c r="B26" s="13" t="s">
        <v>49</v>
      </c>
      <c r="C26" s="14"/>
      <c r="D26" s="14"/>
    </row>
    <row r="27" spans="1:4" ht="15.75" thickBot="1">
      <c r="A27" s="13" t="s">
        <v>50</v>
      </c>
      <c r="B27" s="13" t="s">
        <v>51</v>
      </c>
      <c r="C27" s="14"/>
      <c r="D27" s="14"/>
    </row>
    <row r="28" spans="1:4" ht="15.75" thickBot="1">
      <c r="A28" s="13" t="s">
        <v>14</v>
      </c>
      <c r="B28" s="13" t="s">
        <v>52</v>
      </c>
      <c r="C28" s="14"/>
      <c r="D28" s="14"/>
    </row>
    <row r="29" spans="1:4" ht="15.75" thickBot="1">
      <c r="A29" s="13" t="s">
        <v>53</v>
      </c>
      <c r="B29" s="13" t="s">
        <v>54</v>
      </c>
      <c r="C29" s="14"/>
      <c r="D29" s="14"/>
    </row>
    <row r="30" spans="1:4" ht="15.75" thickBot="1">
      <c r="A30" s="13" t="s">
        <v>14</v>
      </c>
      <c r="B30" s="13" t="s">
        <v>55</v>
      </c>
      <c r="C30" s="14">
        <f>C31+C35</f>
        <v>0</v>
      </c>
      <c r="D30" s="14">
        <f>D31+D35</f>
        <v>0</v>
      </c>
    </row>
    <row r="31" spans="1:4" ht="15.75" thickBot="1">
      <c r="A31" s="13" t="s">
        <v>14</v>
      </c>
      <c r="B31" s="13" t="s">
        <v>56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57</v>
      </c>
      <c r="B32" s="13" t="s">
        <v>58</v>
      </c>
      <c r="C32" s="14"/>
      <c r="D32" s="14"/>
    </row>
    <row r="33" spans="1:4" ht="15.75" thickBot="1">
      <c r="A33" s="13" t="s">
        <v>59</v>
      </c>
      <c r="B33" s="13" t="s">
        <v>60</v>
      </c>
      <c r="C33" s="14"/>
      <c r="D33" s="14"/>
    </row>
    <row r="34" spans="1:4" ht="15.75" thickBot="1">
      <c r="A34" s="13" t="s">
        <v>61</v>
      </c>
      <c r="B34" s="13" t="s">
        <v>62</v>
      </c>
      <c r="C34" s="14"/>
      <c r="D34" s="14"/>
    </row>
    <row r="35" spans="1:4" ht="15.75" thickBot="1">
      <c r="A35" s="13" t="s">
        <v>14</v>
      </c>
      <c r="B35" s="13" t="s">
        <v>63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64</v>
      </c>
      <c r="B36" s="13" t="s">
        <v>58</v>
      </c>
      <c r="C36" s="14"/>
      <c r="D36" s="14"/>
    </row>
    <row r="37" spans="1:4" ht="15.75" thickBot="1">
      <c r="A37" s="13" t="s">
        <v>65</v>
      </c>
      <c r="B37" s="13" t="s">
        <v>60</v>
      </c>
      <c r="C37" s="14"/>
      <c r="D37" s="14"/>
    </row>
    <row r="38" spans="1:4" ht="15.75" thickBot="1">
      <c r="A38" s="13" t="s">
        <v>66</v>
      </c>
      <c r="B38" s="13" t="s">
        <v>62</v>
      </c>
      <c r="C38" s="14"/>
      <c r="D38" s="14"/>
    </row>
    <row r="39" spans="1:4" ht="15.75" thickBot="1">
      <c r="A39" s="13" t="s">
        <v>67</v>
      </c>
      <c r="B39" s="13" t="s">
        <v>68</v>
      </c>
      <c r="C39" s="14"/>
      <c r="D39" s="14"/>
    </row>
    <row r="40" spans="1:4" ht="15.75" thickBot="1">
      <c r="A40" s="13" t="s">
        <v>67</v>
      </c>
      <c r="B40" s="13" t="s">
        <v>69</v>
      </c>
      <c r="C40" s="14">
        <f>SUM(C41:C42)</f>
        <v>-81</v>
      </c>
      <c r="D40" s="14">
        <f>SUM(D41:D42)</f>
        <v>-548</v>
      </c>
    </row>
    <row r="41" spans="1:4" ht="15.75" thickBot="1">
      <c r="A41" s="13" t="s">
        <v>70</v>
      </c>
      <c r="B41" s="13" t="s">
        <v>71</v>
      </c>
      <c r="C41" s="14">
        <v>-81</v>
      </c>
      <c r="D41" s="14">
        <v>-548</v>
      </c>
    </row>
    <row r="42" spans="1:4" ht="15.75" thickBot="1">
      <c r="A42" s="13" t="s">
        <v>72</v>
      </c>
      <c r="B42" s="13" t="s">
        <v>73</v>
      </c>
      <c r="C42" s="14"/>
      <c r="D42" s="14"/>
    </row>
    <row r="43" spans="1:4" ht="15.75" thickBot="1">
      <c r="A43" s="11" t="s">
        <v>14</v>
      </c>
      <c r="B43" s="11" t="s">
        <v>74</v>
      </c>
      <c r="C43" s="12">
        <f>C4+C5+C6+C7+C12+C15+C19+C24+C28+C29+C30+C39+C40</f>
        <v>-8</v>
      </c>
      <c r="D43" s="12">
        <f>D4+D5+D6+D7+D12+D15+D19+D24+D28+D29+D30+D39+D40</f>
        <v>-3240</v>
      </c>
    </row>
    <row r="44" spans="1:4" ht="15.75" thickBot="1">
      <c r="A44" s="13" t="s">
        <v>14</v>
      </c>
      <c r="B44" s="13" t="s">
        <v>75</v>
      </c>
      <c r="C44" s="14">
        <f>SUM(C45:C46)</f>
        <v>0</v>
      </c>
      <c r="D44" s="14">
        <f>SUM(D45:D46)</f>
        <v>0</v>
      </c>
    </row>
    <row r="45" spans="1:4" ht="15.75" thickBot="1">
      <c r="A45" s="13" t="s">
        <v>76</v>
      </c>
      <c r="B45" s="13" t="s">
        <v>77</v>
      </c>
      <c r="C45" s="14"/>
      <c r="D45" s="14"/>
    </row>
    <row r="46" spans="1:4" ht="15.75" thickBot="1">
      <c r="A46" s="13" t="s">
        <v>78</v>
      </c>
      <c r="B46" s="13" t="s">
        <v>79</v>
      </c>
      <c r="C46" s="14"/>
      <c r="D46" s="14"/>
    </row>
    <row r="47" spans="1:4" ht="15.75" thickBot="1">
      <c r="A47" s="13" t="s">
        <v>14</v>
      </c>
      <c r="B47" s="13" t="s">
        <v>80</v>
      </c>
      <c r="C47" s="14">
        <f>SUM(C48:C50)</f>
        <v>-1742</v>
      </c>
      <c r="D47" s="14">
        <f>SUM(D48:D50)</f>
        <v>-2403</v>
      </c>
    </row>
    <row r="48" spans="1:4" ht="45.75" thickBot="1">
      <c r="A48" s="13" t="s">
        <v>81</v>
      </c>
      <c r="B48" s="13" t="s">
        <v>82</v>
      </c>
      <c r="C48" s="14">
        <v>-3659</v>
      </c>
      <c r="D48" s="14">
        <v>-4053</v>
      </c>
    </row>
    <row r="49" spans="1:4" ht="57" thickBot="1">
      <c r="A49" s="13" t="s">
        <v>83</v>
      </c>
      <c r="B49" s="13" t="s">
        <v>84</v>
      </c>
      <c r="C49" s="14">
        <v>1917</v>
      </c>
      <c r="D49" s="14">
        <v>1650</v>
      </c>
    </row>
    <row r="50" spans="1:4" ht="15.75" thickBot="1">
      <c r="A50" s="13" t="s">
        <v>85</v>
      </c>
      <c r="B50" s="13" t="s">
        <v>86</v>
      </c>
      <c r="C50" s="14"/>
      <c r="D50" s="14"/>
    </row>
    <row r="51" spans="1:4" ht="15.75" thickBot="1">
      <c r="A51" s="13" t="s">
        <v>87</v>
      </c>
      <c r="B51" s="13" t="s">
        <v>88</v>
      </c>
      <c r="C51" s="14"/>
      <c r="D51" s="14"/>
    </row>
    <row r="52" spans="1:4" ht="15.75" thickBot="1">
      <c r="A52" s="13" t="s">
        <v>89</v>
      </c>
      <c r="B52" s="13" t="s">
        <v>90</v>
      </c>
      <c r="C52" s="14"/>
      <c r="D52" s="14"/>
    </row>
    <row r="53" spans="1:4" ht="23.25" thickBot="1">
      <c r="A53" s="13" t="s">
        <v>91</v>
      </c>
      <c r="B53" s="13" t="s">
        <v>92</v>
      </c>
      <c r="C53" s="14"/>
      <c r="D53" s="14"/>
    </row>
    <row r="54" spans="1:4" ht="15.75" thickBot="1">
      <c r="A54" s="13" t="s">
        <v>14</v>
      </c>
      <c r="B54" s="13" t="s">
        <v>93</v>
      </c>
      <c r="C54" s="14"/>
      <c r="D54" s="14"/>
    </row>
    <row r="55" spans="1:4" ht="15.75" thickBot="1">
      <c r="A55" s="11" t="s">
        <v>14</v>
      </c>
      <c r="B55" s="11" t="s">
        <v>94</v>
      </c>
      <c r="C55" s="12">
        <f>C44+C47+C51+C52+C53+C54</f>
        <v>-1742</v>
      </c>
      <c r="D55" s="12">
        <f>D44+D47+D51+D52+D53+D54</f>
        <v>-2403</v>
      </c>
    </row>
    <row r="56" spans="1:4" ht="15.75" thickBot="1">
      <c r="A56" s="11" t="s">
        <v>14</v>
      </c>
      <c r="B56" s="11" t="s">
        <v>95</v>
      </c>
      <c r="C56" s="12">
        <f>C43+C55</f>
        <v>-1750</v>
      </c>
      <c r="D56" s="12">
        <f>D43+D55</f>
        <v>-5643</v>
      </c>
    </row>
    <row r="57" spans="1:4" ht="15.75" thickBot="1">
      <c r="A57" s="13" t="s">
        <v>96</v>
      </c>
      <c r="B57" s="13" t="s">
        <v>97</v>
      </c>
      <c r="C57" s="14">
        <v>1940</v>
      </c>
      <c r="D57" s="14">
        <v>3440</v>
      </c>
    </row>
    <row r="58" spans="1:4" ht="23.25" thickBot="1">
      <c r="A58" s="11" t="s">
        <v>14</v>
      </c>
      <c r="B58" s="11" t="s">
        <v>98</v>
      </c>
      <c r="C58" s="12">
        <f>C56+C57</f>
        <v>190</v>
      </c>
      <c r="D58" s="12">
        <f>D56+D57</f>
        <v>-2203</v>
      </c>
    </row>
    <row r="59" spans="1:4" ht="15.75" thickBot="1">
      <c r="A59" s="15"/>
      <c r="B59" s="15" t="s">
        <v>99</v>
      </c>
      <c r="C59" s="17">
        <f>C60</f>
        <v>0</v>
      </c>
      <c r="D59" s="17">
        <f>D60</f>
        <v>0</v>
      </c>
    </row>
    <row r="60" spans="1:4" ht="15.75" thickBot="1">
      <c r="A60" s="13" t="s">
        <v>14</v>
      </c>
      <c r="B60" s="13" t="s">
        <v>100</v>
      </c>
      <c r="C60" s="14"/>
      <c r="D60" s="14"/>
    </row>
    <row r="61" spans="1:4" ht="15.75" thickBot="1">
      <c r="A61" s="13" t="s">
        <v>14</v>
      </c>
      <c r="B61" s="13" t="s">
        <v>101</v>
      </c>
      <c r="C61" s="14">
        <f>C58+C60</f>
        <v>190</v>
      </c>
      <c r="D61" s="14">
        <f>D58+D60</f>
        <v>-2203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421875" style="0" bestFit="1" customWidth="1"/>
  </cols>
  <sheetData>
    <row r="1" spans="1:4" ht="19.5" customHeight="1" thickBot="1">
      <c r="A1" s="71" t="s">
        <v>2</v>
      </c>
      <c r="B1" s="71"/>
      <c r="C1" s="71"/>
      <c r="D1" s="71"/>
    </row>
    <row r="2" spans="1:4" ht="20.25" thickBot="1">
      <c r="A2" s="6"/>
      <c r="B2" s="16" t="s">
        <v>5</v>
      </c>
      <c r="C2" s="41">
        <v>43008</v>
      </c>
      <c r="D2" s="41">
        <v>42735</v>
      </c>
    </row>
    <row r="3" spans="1:4" ht="15.75" thickBot="1">
      <c r="A3" s="6"/>
      <c r="B3" s="6" t="s">
        <v>7</v>
      </c>
      <c r="C3" s="17">
        <f>C58</f>
        <v>100</v>
      </c>
      <c r="D3" s="17">
        <f>D58</f>
        <v>-357</v>
      </c>
    </row>
    <row r="4" spans="1:4" ht="23.25" thickBot="1">
      <c r="A4" s="4" t="s">
        <v>8</v>
      </c>
      <c r="B4" s="4" t="s">
        <v>9</v>
      </c>
      <c r="C4" s="5">
        <v>151</v>
      </c>
      <c r="D4" s="5">
        <v>206</v>
      </c>
    </row>
    <row r="5" spans="1:4" ht="15.75" thickBot="1">
      <c r="A5" s="4" t="s">
        <v>10</v>
      </c>
      <c r="B5" s="4" t="s">
        <v>11</v>
      </c>
      <c r="C5" s="5">
        <v>21</v>
      </c>
      <c r="D5" s="5">
        <v>34</v>
      </c>
    </row>
    <row r="6" spans="1:4" ht="15.75" thickBot="1">
      <c r="A6" s="4" t="s">
        <v>12</v>
      </c>
      <c r="B6" s="4" t="s">
        <v>13</v>
      </c>
      <c r="C6" s="5"/>
      <c r="D6" s="5"/>
    </row>
    <row r="7" spans="1:4" ht="15.75" thickBot="1">
      <c r="A7" s="4" t="s">
        <v>14</v>
      </c>
      <c r="B7" s="4" t="s">
        <v>15</v>
      </c>
      <c r="C7" s="5">
        <f>SUM(C8:C11)</f>
        <v>-21</v>
      </c>
      <c r="D7" s="5">
        <f>SUM(D8:D11)</f>
        <v>-34</v>
      </c>
    </row>
    <row r="8" spans="1:4" ht="15.75" thickBot="1">
      <c r="A8" s="4" t="s">
        <v>16</v>
      </c>
      <c r="B8" s="4" t="s">
        <v>17</v>
      </c>
      <c r="C8" s="5"/>
      <c r="D8" s="5"/>
    </row>
    <row r="9" spans="1:4" ht="34.5" thickBot="1">
      <c r="A9" s="4" t="s">
        <v>18</v>
      </c>
      <c r="B9" s="4" t="s">
        <v>19</v>
      </c>
      <c r="C9" s="5">
        <v>-21</v>
      </c>
      <c r="D9" s="5">
        <v>-34</v>
      </c>
    </row>
    <row r="10" spans="1:4" ht="15.75" thickBot="1">
      <c r="A10" s="4" t="s">
        <v>20</v>
      </c>
      <c r="B10" s="4" t="s">
        <v>21</v>
      </c>
      <c r="C10" s="5"/>
      <c r="D10" s="5"/>
    </row>
    <row r="11" spans="1:4" ht="23.25" thickBot="1">
      <c r="A11" s="4" t="s">
        <v>22</v>
      </c>
      <c r="B11" s="4" t="s">
        <v>23</v>
      </c>
      <c r="C11" s="5"/>
      <c r="D11" s="5"/>
    </row>
    <row r="12" spans="1:4" ht="15.75" thickBot="1">
      <c r="A12" s="4" t="s">
        <v>14</v>
      </c>
      <c r="B12" s="4" t="s">
        <v>24</v>
      </c>
      <c r="C12" s="5">
        <f>SUM(C13:C14)</f>
        <v>1105</v>
      </c>
      <c r="D12" s="5">
        <f>SUM(D13:D14)</f>
        <v>1516</v>
      </c>
    </row>
    <row r="13" spans="1:4" ht="15.75" thickBot="1">
      <c r="A13" s="4" t="s">
        <v>25</v>
      </c>
      <c r="B13" s="4" t="s">
        <v>26</v>
      </c>
      <c r="C13" s="5">
        <v>1105</v>
      </c>
      <c r="D13" s="5">
        <v>1516</v>
      </c>
    </row>
    <row r="14" spans="1:4" ht="15.75" thickBot="1">
      <c r="A14" s="4" t="s">
        <v>27</v>
      </c>
      <c r="B14" s="4" t="s">
        <v>28</v>
      </c>
      <c r="C14" s="5"/>
      <c r="D14" s="5"/>
    </row>
    <row r="15" spans="1:4" ht="15.75" thickBot="1">
      <c r="A15" s="4" t="s">
        <v>14</v>
      </c>
      <c r="B15" s="4" t="s">
        <v>29</v>
      </c>
      <c r="C15" s="5">
        <f>SUM(C16:C18)</f>
        <v>-150</v>
      </c>
      <c r="D15" s="5">
        <f>SUM(D16:D18)</f>
        <v>-99</v>
      </c>
    </row>
    <row r="16" spans="1:4" ht="15.75" thickBot="1">
      <c r="A16" s="4" t="s">
        <v>30</v>
      </c>
      <c r="B16" s="4" t="s">
        <v>31</v>
      </c>
      <c r="C16" s="5">
        <v>-132</v>
      </c>
      <c r="D16" s="5">
        <v>-83</v>
      </c>
    </row>
    <row r="17" spans="1:4" ht="15.75" thickBot="1">
      <c r="A17" s="4" t="s">
        <v>32</v>
      </c>
      <c r="B17" s="4" t="s">
        <v>33</v>
      </c>
      <c r="C17" s="5">
        <v>-18</v>
      </c>
      <c r="D17" s="5">
        <v>-16</v>
      </c>
    </row>
    <row r="18" spans="1:4" ht="15.75" thickBot="1">
      <c r="A18" s="4" t="s">
        <v>34</v>
      </c>
      <c r="B18" s="4" t="s">
        <v>35</v>
      </c>
      <c r="C18" s="5"/>
      <c r="D18" s="5"/>
    </row>
    <row r="19" spans="1:4" ht="15.75" thickBot="1">
      <c r="A19" s="4" t="s">
        <v>14</v>
      </c>
      <c r="B19" s="4" t="s">
        <v>36</v>
      </c>
      <c r="C19" s="5">
        <f>SUM(C20:C23)</f>
        <v>-940</v>
      </c>
      <c r="D19" s="5">
        <f>SUM(D20:D23)</f>
        <v>-1892</v>
      </c>
    </row>
    <row r="20" spans="1:4" ht="34.5" thickBot="1">
      <c r="A20" s="4" t="s">
        <v>37</v>
      </c>
      <c r="B20" s="4" t="s">
        <v>38</v>
      </c>
      <c r="C20" s="5">
        <v>-910</v>
      </c>
      <c r="D20" s="5">
        <v>-1653</v>
      </c>
    </row>
    <row r="21" spans="1:4" ht="15.75" thickBot="1">
      <c r="A21" s="4" t="s">
        <v>39</v>
      </c>
      <c r="B21" s="4" t="s">
        <v>40</v>
      </c>
      <c r="C21" s="5">
        <v>-30</v>
      </c>
      <c r="D21" s="5">
        <v>-42</v>
      </c>
    </row>
    <row r="22" spans="1:4" ht="15.75" thickBot="1">
      <c r="A22" s="4" t="s">
        <v>41</v>
      </c>
      <c r="B22" s="4" t="s">
        <v>42</v>
      </c>
      <c r="C22" s="5"/>
      <c r="D22" s="5">
        <v>-197</v>
      </c>
    </row>
    <row r="23" spans="1:4" ht="15.75" thickBot="1">
      <c r="A23" s="4" t="s">
        <v>43</v>
      </c>
      <c r="B23" s="4" t="s">
        <v>44</v>
      </c>
      <c r="C23" s="5"/>
      <c r="D23" s="5"/>
    </row>
    <row r="24" spans="1:4" ht="15.75" thickBot="1">
      <c r="A24" s="4" t="s">
        <v>14</v>
      </c>
      <c r="B24" s="4" t="s">
        <v>45</v>
      </c>
      <c r="C24" s="5">
        <f>SUM(C25:C27)</f>
        <v>-63</v>
      </c>
      <c r="D24" s="5">
        <f>SUM(D25:D27)</f>
        <v>-87</v>
      </c>
    </row>
    <row r="25" spans="1:4" ht="15.75" thickBot="1">
      <c r="A25" s="4" t="s">
        <v>46</v>
      </c>
      <c r="B25" s="4" t="s">
        <v>47</v>
      </c>
      <c r="C25" s="5">
        <v>0</v>
      </c>
      <c r="D25" s="5">
        <v>-1</v>
      </c>
    </row>
    <row r="26" spans="1:4" ht="15.75" thickBot="1">
      <c r="A26" s="4" t="s">
        <v>48</v>
      </c>
      <c r="B26" s="4" t="s">
        <v>49</v>
      </c>
      <c r="C26" s="5">
        <v>-63</v>
      </c>
      <c r="D26" s="5">
        <v>-86</v>
      </c>
    </row>
    <row r="27" spans="1:4" ht="15.75" thickBot="1">
      <c r="A27" s="4" t="s">
        <v>50</v>
      </c>
      <c r="B27" s="4" t="s">
        <v>51</v>
      </c>
      <c r="C27" s="5"/>
      <c r="D27" s="5"/>
    </row>
    <row r="28" spans="1:4" ht="15.75" thickBot="1">
      <c r="A28" s="4" t="s">
        <v>14</v>
      </c>
      <c r="B28" s="4" t="s">
        <v>52</v>
      </c>
      <c r="C28" s="5"/>
      <c r="D28" s="5"/>
    </row>
    <row r="29" spans="1:4" ht="15.75" thickBot="1">
      <c r="A29" s="4" t="s">
        <v>53</v>
      </c>
      <c r="B29" s="4" t="s">
        <v>54</v>
      </c>
      <c r="C29" s="5"/>
      <c r="D29" s="5"/>
    </row>
    <row r="30" spans="1:4" ht="15.75" thickBot="1">
      <c r="A30" s="4" t="s">
        <v>14</v>
      </c>
      <c r="B30" s="4" t="s">
        <v>55</v>
      </c>
      <c r="C30" s="5">
        <f>C31+C35</f>
        <v>0</v>
      </c>
      <c r="D30" s="5">
        <v>3</v>
      </c>
    </row>
    <row r="31" spans="1:4" ht="15.75" thickBot="1">
      <c r="A31" s="4" t="s">
        <v>14</v>
      </c>
      <c r="B31" s="4" t="s">
        <v>56</v>
      </c>
      <c r="C31" s="5">
        <f>SUM(C32:C34)</f>
        <v>0</v>
      </c>
      <c r="D31" s="5">
        <f>SUM(D32:D34)</f>
        <v>0</v>
      </c>
    </row>
    <row r="32" spans="1:4" ht="15.75" thickBot="1">
      <c r="A32" s="4" t="s">
        <v>57</v>
      </c>
      <c r="B32" s="4" t="s">
        <v>58</v>
      </c>
      <c r="C32" s="5"/>
      <c r="D32" s="5"/>
    </row>
    <row r="33" spans="1:4" ht="15.75" thickBot="1">
      <c r="A33" s="4" t="s">
        <v>59</v>
      </c>
      <c r="B33" s="4" t="s">
        <v>60</v>
      </c>
      <c r="C33" s="5"/>
      <c r="D33" s="5"/>
    </row>
    <row r="34" spans="1:4" ht="15.75" thickBot="1">
      <c r="A34" s="4" t="s">
        <v>61</v>
      </c>
      <c r="B34" s="4" t="s">
        <v>62</v>
      </c>
      <c r="C34" s="5"/>
      <c r="D34" s="5"/>
    </row>
    <row r="35" spans="1:4" ht="15.75" thickBot="1">
      <c r="A35" s="4" t="s">
        <v>14</v>
      </c>
      <c r="B35" s="4" t="s">
        <v>63</v>
      </c>
      <c r="C35" s="5">
        <f>SUM(C36:C38)</f>
        <v>0</v>
      </c>
      <c r="D35" s="5">
        <f>SUM(D36:D38)</f>
        <v>0</v>
      </c>
    </row>
    <row r="36" spans="1:4" ht="15.75" thickBot="1">
      <c r="A36" s="4" t="s">
        <v>64</v>
      </c>
      <c r="B36" s="4" t="s">
        <v>58</v>
      </c>
      <c r="C36" s="5"/>
      <c r="D36" s="5"/>
    </row>
    <row r="37" spans="1:4" ht="15.75" thickBot="1">
      <c r="A37" s="4" t="s">
        <v>65</v>
      </c>
      <c r="B37" s="4" t="s">
        <v>60</v>
      </c>
      <c r="C37" s="5"/>
      <c r="D37" s="5"/>
    </row>
    <row r="38" spans="1:4" ht="15.75" thickBot="1">
      <c r="A38" s="4" t="s">
        <v>66</v>
      </c>
      <c r="B38" s="4" t="s">
        <v>62</v>
      </c>
      <c r="C38" s="5"/>
      <c r="D38" s="5"/>
    </row>
    <row r="39" spans="1:4" ht="15.75" thickBot="1">
      <c r="A39" s="4" t="s">
        <v>67</v>
      </c>
      <c r="B39" s="4" t="s">
        <v>68</v>
      </c>
      <c r="C39" s="5"/>
      <c r="D39" s="5"/>
    </row>
    <row r="40" spans="1:4" ht="15.75" thickBot="1">
      <c r="A40" s="4" t="s">
        <v>67</v>
      </c>
      <c r="B40" s="4" t="s">
        <v>69</v>
      </c>
      <c r="C40" s="5">
        <f>SUM(C41:C42)</f>
        <v>0</v>
      </c>
      <c r="D40" s="5">
        <f>SUM(D41:D42)</f>
        <v>0</v>
      </c>
    </row>
    <row r="41" spans="1:4" ht="15.75" thickBot="1">
      <c r="A41" s="4" t="s">
        <v>70</v>
      </c>
      <c r="B41" s="4" t="s">
        <v>71</v>
      </c>
      <c r="C41" s="5"/>
      <c r="D41" s="5"/>
    </row>
    <row r="42" spans="1:4" ht="15.75" thickBot="1">
      <c r="A42" s="4" t="s">
        <v>72</v>
      </c>
      <c r="B42" s="4" t="s">
        <v>73</v>
      </c>
      <c r="C42" s="5"/>
      <c r="D42" s="5"/>
    </row>
    <row r="43" spans="1:4" ht="15.75" thickBot="1">
      <c r="A43" s="2" t="s">
        <v>14</v>
      </c>
      <c r="B43" s="2" t="s">
        <v>74</v>
      </c>
      <c r="C43" s="3">
        <f>C4+C5+C6+C7+C12+C15+C19+C24+C28+C29+C30+C39+C40</f>
        <v>103</v>
      </c>
      <c r="D43" s="3">
        <f>D4+D5+D6+D7+D12+D15+D19+D24+D28+D29+D30+D39+D40</f>
        <v>-353</v>
      </c>
    </row>
    <row r="44" spans="1:4" ht="15.75" thickBot="1">
      <c r="A44" s="4" t="s">
        <v>14</v>
      </c>
      <c r="B44" s="4" t="s">
        <v>75</v>
      </c>
      <c r="C44" s="5">
        <f>SUM(C45:C46)</f>
        <v>0</v>
      </c>
      <c r="D44" s="5">
        <f>SUM(D45:D46)</f>
        <v>0</v>
      </c>
    </row>
    <row r="45" spans="1:4" ht="15.75" thickBot="1">
      <c r="A45" s="4" t="s">
        <v>76</v>
      </c>
      <c r="B45" s="4" t="s">
        <v>77</v>
      </c>
      <c r="C45" s="5"/>
      <c r="D45" s="5"/>
    </row>
    <row r="46" spans="1:4" ht="15.75" thickBot="1">
      <c r="A46" s="4" t="s">
        <v>78</v>
      </c>
      <c r="B46" s="4" t="s">
        <v>79</v>
      </c>
      <c r="C46" s="5"/>
      <c r="D46" s="5"/>
    </row>
    <row r="47" spans="1:4" ht="15.75" thickBot="1">
      <c r="A47" s="4" t="s">
        <v>14</v>
      </c>
      <c r="B47" s="4" t="s">
        <v>80</v>
      </c>
      <c r="C47" s="5">
        <f>SUM(C48:C49)</f>
        <v>-3</v>
      </c>
      <c r="D47" s="5">
        <f>SUM(D48:D49)</f>
        <v>-4</v>
      </c>
    </row>
    <row r="48" spans="1:4" ht="45.75" thickBot="1">
      <c r="A48" s="4" t="s">
        <v>81</v>
      </c>
      <c r="B48" s="4" t="s">
        <v>82</v>
      </c>
      <c r="C48" s="5"/>
      <c r="D48" s="5"/>
    </row>
    <row r="49" spans="1:4" ht="57" thickBot="1">
      <c r="A49" s="4" t="s">
        <v>83</v>
      </c>
      <c r="B49" s="4" t="s">
        <v>84</v>
      </c>
      <c r="C49" s="5">
        <v>-3</v>
      </c>
      <c r="D49" s="5">
        <v>-4</v>
      </c>
    </row>
    <row r="50" spans="1:4" ht="15.75" thickBot="1">
      <c r="A50" s="4" t="s">
        <v>85</v>
      </c>
      <c r="B50" s="4" t="s">
        <v>86</v>
      </c>
      <c r="C50" s="5"/>
      <c r="D50" s="5"/>
    </row>
    <row r="51" spans="1:4" ht="15.75" thickBot="1">
      <c r="A51" s="4" t="s">
        <v>87</v>
      </c>
      <c r="B51" s="4" t="s">
        <v>88</v>
      </c>
      <c r="C51" s="5"/>
      <c r="D51" s="5"/>
    </row>
    <row r="52" spans="1:4" ht="15.75" thickBot="1">
      <c r="A52" s="4" t="s">
        <v>89</v>
      </c>
      <c r="B52" s="4" t="s">
        <v>90</v>
      </c>
      <c r="C52" s="5"/>
      <c r="D52" s="5"/>
    </row>
    <row r="53" spans="1:4" ht="23.25" thickBot="1">
      <c r="A53" s="4" t="s">
        <v>91</v>
      </c>
      <c r="B53" s="4" t="s">
        <v>92</v>
      </c>
      <c r="C53" s="5"/>
      <c r="D53" s="5"/>
    </row>
    <row r="54" spans="1:4" ht="15.75" thickBot="1">
      <c r="A54" s="4" t="s">
        <v>14</v>
      </c>
      <c r="B54" s="4" t="s">
        <v>93</v>
      </c>
      <c r="C54" s="5"/>
      <c r="D54" s="5"/>
    </row>
    <row r="55" spans="1:4" ht="15.75" thickBot="1">
      <c r="A55" s="2" t="s">
        <v>14</v>
      </c>
      <c r="B55" s="2" t="s">
        <v>94</v>
      </c>
      <c r="C55" s="3">
        <f>C44+C47+C51+C52+C53+C54</f>
        <v>-3</v>
      </c>
      <c r="D55" s="3">
        <f>D44+D47+D51+D52+D53+D54</f>
        <v>-4</v>
      </c>
    </row>
    <row r="56" spans="1:4" ht="15.75" thickBot="1">
      <c r="A56" s="2" t="s">
        <v>14</v>
      </c>
      <c r="B56" s="2" t="s">
        <v>95</v>
      </c>
      <c r="C56" s="3">
        <f>C43+C55</f>
        <v>100</v>
      </c>
      <c r="D56" s="3">
        <f>D43+D55</f>
        <v>-357</v>
      </c>
    </row>
    <row r="57" spans="1:4" ht="15.75" thickBot="1">
      <c r="A57" s="4" t="s">
        <v>96</v>
      </c>
      <c r="B57" s="4" t="s">
        <v>97</v>
      </c>
      <c r="C57" s="5"/>
      <c r="D57" s="5"/>
    </row>
    <row r="58" spans="1:4" ht="23.25" thickBot="1">
      <c r="A58" s="2" t="s">
        <v>14</v>
      </c>
      <c r="B58" s="2" t="s">
        <v>98</v>
      </c>
      <c r="C58" s="3">
        <f>C56+C57</f>
        <v>100</v>
      </c>
      <c r="D58" s="3">
        <f>D56+D57</f>
        <v>-357</v>
      </c>
    </row>
    <row r="59" spans="1:4" ht="15.75" thickBot="1">
      <c r="A59" s="6"/>
      <c r="B59" s="6" t="s">
        <v>99</v>
      </c>
      <c r="C59" s="17">
        <f>C60</f>
        <v>0</v>
      </c>
      <c r="D59" s="17">
        <f>D60</f>
        <v>0</v>
      </c>
    </row>
    <row r="60" spans="1:4" ht="15.75" thickBot="1">
      <c r="A60" s="4" t="s">
        <v>14</v>
      </c>
      <c r="B60" s="4" t="s">
        <v>100</v>
      </c>
      <c r="C60" s="5"/>
      <c r="D60" s="5"/>
    </row>
    <row r="61" spans="1:4" ht="15.75" thickBot="1">
      <c r="A61" s="4" t="s">
        <v>14</v>
      </c>
      <c r="B61" s="4" t="s">
        <v>101</v>
      </c>
      <c r="C61" s="5">
        <f>C58+C60</f>
        <v>100</v>
      </c>
      <c r="D61" s="5">
        <f>D58+D60</f>
        <v>-357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2" t="s">
        <v>2</v>
      </c>
      <c r="B1" s="72"/>
      <c r="C1" s="72"/>
      <c r="D1" s="72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7</v>
      </c>
      <c r="C3" s="17">
        <v>191.07683000000014</v>
      </c>
      <c r="D3" s="17">
        <f>+D4+D7+D12+D15+D19+D24+D40</f>
        <v>213.95784000000003</v>
      </c>
    </row>
    <row r="4" spans="1:4" ht="23.25" thickBot="1">
      <c r="A4" s="13" t="s">
        <v>8</v>
      </c>
      <c r="B4" s="13" t="s">
        <v>9</v>
      </c>
      <c r="C4" s="14">
        <v>1191.80624</v>
      </c>
      <c r="D4" s="14">
        <v>1632.4</v>
      </c>
    </row>
    <row r="5" spans="1:4" ht="15.75" thickBot="1">
      <c r="A5" s="13" t="s">
        <v>10</v>
      </c>
      <c r="B5" s="13" t="s">
        <v>11</v>
      </c>
      <c r="C5" s="14"/>
      <c r="D5" s="14"/>
    </row>
    <row r="6" spans="1:4" ht="15.75" thickBot="1">
      <c r="A6" s="13" t="s">
        <v>12</v>
      </c>
      <c r="B6" s="13" t="s">
        <v>13</v>
      </c>
      <c r="C6" s="14"/>
      <c r="D6" s="14"/>
    </row>
    <row r="7" spans="1:4" ht="15.75" thickBot="1">
      <c r="A7" s="13" t="s">
        <v>14</v>
      </c>
      <c r="B7" s="13" t="s">
        <v>15</v>
      </c>
      <c r="C7" s="14">
        <v>-0.10181</v>
      </c>
      <c r="D7" s="14">
        <v>-0.44216</v>
      </c>
    </row>
    <row r="8" spans="1:4" ht="15.75" thickBot="1">
      <c r="A8" s="13" t="s">
        <v>16</v>
      </c>
      <c r="B8" s="13" t="s">
        <v>17</v>
      </c>
      <c r="C8" s="14">
        <v>-0.10181</v>
      </c>
      <c r="D8" s="14">
        <v>-0.44216</v>
      </c>
    </row>
    <row r="9" spans="1:4" ht="34.5" thickBot="1">
      <c r="A9" s="13" t="s">
        <v>18</v>
      </c>
      <c r="B9" s="13" t="s">
        <v>19</v>
      </c>
      <c r="C9" s="14"/>
      <c r="D9" s="14"/>
    </row>
    <row r="10" spans="1:4" ht="15.75" thickBot="1">
      <c r="A10" s="13" t="s">
        <v>20</v>
      </c>
      <c r="B10" s="13" t="s">
        <v>21</v>
      </c>
      <c r="C10" s="14"/>
      <c r="D10" s="14"/>
    </row>
    <row r="11" spans="1:4" ht="23.25" thickBot="1">
      <c r="A11" s="13" t="s">
        <v>22</v>
      </c>
      <c r="B11" s="13" t="s">
        <v>23</v>
      </c>
      <c r="C11" s="14"/>
      <c r="D11" s="14"/>
    </row>
    <row r="12" spans="1:4" ht="15.75" thickBot="1">
      <c r="A12" s="13" t="s">
        <v>14</v>
      </c>
      <c r="B12" s="13" t="s">
        <v>24</v>
      </c>
      <c r="C12" s="14">
        <v>95.64785</v>
      </c>
      <c r="D12" s="14">
        <v>117.15</v>
      </c>
    </row>
    <row r="13" spans="1:4" ht="15.75" thickBot="1">
      <c r="A13" s="13" t="s">
        <v>25</v>
      </c>
      <c r="B13" s="13" t="s">
        <v>26</v>
      </c>
      <c r="C13" s="14">
        <v>95.25985</v>
      </c>
      <c r="D13" s="14">
        <v>117.15</v>
      </c>
    </row>
    <row r="14" spans="1:4" ht="15.75" thickBot="1">
      <c r="A14" s="13" t="s">
        <v>27</v>
      </c>
      <c r="B14" s="13" t="s">
        <v>28</v>
      </c>
      <c r="C14" s="14">
        <v>0.388</v>
      </c>
      <c r="D14" s="14">
        <v>0</v>
      </c>
    </row>
    <row r="15" spans="1:4" ht="15.75" thickBot="1">
      <c r="A15" s="13" t="s">
        <v>14</v>
      </c>
      <c r="B15" s="13" t="s">
        <v>29</v>
      </c>
      <c r="C15" s="14">
        <v>-239.54079</v>
      </c>
      <c r="D15" s="14">
        <v>-351.93</v>
      </c>
    </row>
    <row r="16" spans="1:4" ht="15.75" thickBot="1">
      <c r="A16" s="13" t="s">
        <v>30</v>
      </c>
      <c r="B16" s="13" t="s">
        <v>31</v>
      </c>
      <c r="C16" s="14">
        <v>-186.50634</v>
      </c>
      <c r="D16" s="14">
        <v>-270.72</v>
      </c>
    </row>
    <row r="17" spans="1:4" ht="15.75" thickBot="1">
      <c r="A17" s="13" t="s">
        <v>32</v>
      </c>
      <c r="B17" s="13" t="s">
        <v>33</v>
      </c>
      <c r="C17" s="14">
        <v>-53.03445</v>
      </c>
      <c r="D17" s="14">
        <v>-81.21</v>
      </c>
    </row>
    <row r="18" spans="1:4" ht="15.75" thickBot="1">
      <c r="A18" s="13" t="s">
        <v>34</v>
      </c>
      <c r="B18" s="13" t="s">
        <v>35</v>
      </c>
      <c r="C18" s="14">
        <v>0</v>
      </c>
      <c r="D18" s="14">
        <v>0</v>
      </c>
    </row>
    <row r="19" spans="1:4" ht="15.75" thickBot="1">
      <c r="A19" s="13" t="s">
        <v>14</v>
      </c>
      <c r="B19" s="13" t="s">
        <v>36</v>
      </c>
      <c r="C19" s="14">
        <v>-795.2920999999999</v>
      </c>
      <c r="D19" s="14">
        <v>-1095.74</v>
      </c>
    </row>
    <row r="20" spans="1:4" ht="34.5" thickBot="1">
      <c r="A20" s="13" t="s">
        <v>37</v>
      </c>
      <c r="B20" s="13" t="s">
        <v>38</v>
      </c>
      <c r="C20" s="14">
        <v>-713.5312299999999</v>
      </c>
      <c r="D20" s="14">
        <v>-969</v>
      </c>
    </row>
    <row r="21" spans="1:4" ht="15.75" thickBot="1">
      <c r="A21" s="13" t="s">
        <v>39</v>
      </c>
      <c r="B21" s="13" t="s">
        <v>40</v>
      </c>
      <c r="C21" s="14">
        <v>-78.74236</v>
      </c>
      <c r="D21" s="14">
        <v>-126.74</v>
      </c>
    </row>
    <row r="22" spans="1:4" ht="15.75" thickBot="1">
      <c r="A22" s="13" t="s">
        <v>41</v>
      </c>
      <c r="B22" s="13" t="s">
        <v>42</v>
      </c>
      <c r="C22" s="14">
        <v>-1.4</v>
      </c>
      <c r="D22" s="14">
        <v>0</v>
      </c>
    </row>
    <row r="23" spans="1:4" ht="15.75" thickBot="1">
      <c r="A23" s="13" t="s">
        <v>43</v>
      </c>
      <c r="B23" s="13" t="s">
        <v>44</v>
      </c>
      <c r="C23" s="14">
        <v>-1.61851</v>
      </c>
      <c r="D23" s="14">
        <v>-0.00061</v>
      </c>
    </row>
    <row r="24" spans="1:4" ht="15.75" thickBot="1">
      <c r="A24" s="13" t="s">
        <v>14</v>
      </c>
      <c r="B24" s="13" t="s">
        <v>45</v>
      </c>
      <c r="C24" s="14">
        <v>-61.89006</v>
      </c>
      <c r="D24" s="14">
        <v>-89.68</v>
      </c>
    </row>
    <row r="25" spans="1:4" ht="15.75" thickBot="1">
      <c r="A25" s="13" t="s">
        <v>46</v>
      </c>
      <c r="B25" s="13" t="s">
        <v>47</v>
      </c>
      <c r="C25" s="14">
        <v>0</v>
      </c>
      <c r="D25" s="14">
        <v>0</v>
      </c>
    </row>
    <row r="26" spans="1:4" ht="15.75" thickBot="1">
      <c r="A26" s="13" t="s">
        <v>48</v>
      </c>
      <c r="B26" s="13" t="s">
        <v>49</v>
      </c>
      <c r="C26" s="14">
        <v>-61.89006</v>
      </c>
      <c r="D26" s="14">
        <v>-89.68</v>
      </c>
    </row>
    <row r="27" spans="1:4" ht="15.75" thickBot="1">
      <c r="A27" s="13" t="s">
        <v>50</v>
      </c>
      <c r="B27" s="13" t="s">
        <v>51</v>
      </c>
      <c r="C27" s="14">
        <v>0</v>
      </c>
      <c r="D27" s="14">
        <v>0</v>
      </c>
    </row>
    <row r="28" spans="1:4" ht="15.75" thickBot="1">
      <c r="A28" s="13" t="s">
        <v>14</v>
      </c>
      <c r="B28" s="13" t="s">
        <v>52</v>
      </c>
      <c r="C28" s="14"/>
      <c r="D28" s="14"/>
    </row>
    <row r="29" spans="1:4" ht="15.75" thickBot="1">
      <c r="A29" s="13" t="s">
        <v>53</v>
      </c>
      <c r="B29" s="13" t="s">
        <v>54</v>
      </c>
      <c r="C29" s="14"/>
      <c r="D29" s="14"/>
    </row>
    <row r="30" spans="1:4" ht="15.75" thickBot="1">
      <c r="A30" s="13" t="s">
        <v>14</v>
      </c>
      <c r="B30" s="13" t="s">
        <v>55</v>
      </c>
      <c r="C30" s="14">
        <v>0</v>
      </c>
      <c r="D30" s="14">
        <v>0</v>
      </c>
    </row>
    <row r="31" spans="1:4" ht="15.75" thickBot="1">
      <c r="A31" s="13" t="s">
        <v>14</v>
      </c>
      <c r="B31" s="13" t="s">
        <v>56</v>
      </c>
      <c r="C31" s="14">
        <v>0</v>
      </c>
      <c r="D31" s="14">
        <v>0</v>
      </c>
    </row>
    <row r="32" spans="1:4" ht="15.75" thickBot="1">
      <c r="A32" s="13" t="s">
        <v>57</v>
      </c>
      <c r="B32" s="13" t="s">
        <v>58</v>
      </c>
      <c r="C32" s="14">
        <v>0</v>
      </c>
      <c r="D32" s="14">
        <v>0</v>
      </c>
    </row>
    <row r="33" spans="1:4" ht="15.75" thickBot="1">
      <c r="A33" s="13" t="s">
        <v>59</v>
      </c>
      <c r="B33" s="13" t="s">
        <v>60</v>
      </c>
      <c r="C33" s="14">
        <v>0</v>
      </c>
      <c r="D33" s="14">
        <v>0</v>
      </c>
    </row>
    <row r="34" spans="1:4" ht="15.75" thickBot="1">
      <c r="A34" s="13" t="s">
        <v>61</v>
      </c>
      <c r="B34" s="13" t="s">
        <v>62</v>
      </c>
      <c r="C34" s="14">
        <v>0</v>
      </c>
      <c r="D34" s="14">
        <v>0</v>
      </c>
    </row>
    <row r="35" spans="1:4" ht="15.75" thickBot="1">
      <c r="A35" s="13" t="s">
        <v>14</v>
      </c>
      <c r="B35" s="13" t="s">
        <v>63</v>
      </c>
      <c r="C35" s="14">
        <v>0</v>
      </c>
      <c r="D35" s="14">
        <v>0</v>
      </c>
    </row>
    <row r="36" spans="1:4" ht="15.75" thickBot="1">
      <c r="A36" s="13" t="s">
        <v>64</v>
      </c>
      <c r="B36" s="13" t="s">
        <v>58</v>
      </c>
      <c r="C36" s="14">
        <v>0</v>
      </c>
      <c r="D36" s="14">
        <v>0</v>
      </c>
    </row>
    <row r="37" spans="1:4" ht="15.75" thickBot="1">
      <c r="A37" s="13" t="s">
        <v>65</v>
      </c>
      <c r="B37" s="13" t="s">
        <v>60</v>
      </c>
      <c r="C37" s="14">
        <v>0</v>
      </c>
      <c r="D37" s="14">
        <v>0</v>
      </c>
    </row>
    <row r="38" spans="1:4" ht="15.75" thickBot="1">
      <c r="A38" s="13" t="s">
        <v>66</v>
      </c>
      <c r="B38" s="13" t="s">
        <v>62</v>
      </c>
      <c r="C38" s="14">
        <v>0</v>
      </c>
      <c r="D38" s="14">
        <v>0</v>
      </c>
    </row>
    <row r="39" spans="1:4" ht="15.75" thickBot="1">
      <c r="A39" s="13" t="s">
        <v>67</v>
      </c>
      <c r="B39" s="13" t="s">
        <v>68</v>
      </c>
      <c r="C39" s="14"/>
      <c r="D39" s="14"/>
    </row>
    <row r="40" spans="1:4" ht="15.75" thickBot="1">
      <c r="A40" s="13" t="s">
        <v>67</v>
      </c>
      <c r="B40" s="13" t="s">
        <v>69</v>
      </c>
      <c r="C40" s="14">
        <v>0.4475</v>
      </c>
      <c r="D40" s="14">
        <v>2.2</v>
      </c>
    </row>
    <row r="41" spans="1:4" ht="15.75" thickBot="1">
      <c r="A41" s="13" t="s">
        <v>70</v>
      </c>
      <c r="B41" s="13" t="s">
        <v>71</v>
      </c>
      <c r="C41" s="14">
        <v>0</v>
      </c>
      <c r="D41" s="14">
        <v>0</v>
      </c>
    </row>
    <row r="42" spans="1:4" ht="15.75" thickBot="1">
      <c r="A42" s="13" t="s">
        <v>72</v>
      </c>
      <c r="B42" s="13" t="s">
        <v>73</v>
      </c>
      <c r="C42" s="14">
        <v>0.4475</v>
      </c>
      <c r="D42" s="14">
        <v>2.2</v>
      </c>
    </row>
    <row r="43" spans="1:4" ht="15.75" thickBot="1">
      <c r="A43" s="11" t="s">
        <v>14</v>
      </c>
      <c r="B43" s="11" t="s">
        <v>74</v>
      </c>
      <c r="C43" s="12">
        <v>191.07683000000014</v>
      </c>
      <c r="D43" s="12">
        <f>+D40+D39+D30+D29+D28+D24+D19+D15+D12+D7+D6+D5+D4</f>
        <v>213.95784000000003</v>
      </c>
    </row>
    <row r="44" spans="1:4" ht="15.75" thickBot="1">
      <c r="A44" s="13" t="s">
        <v>14</v>
      </c>
      <c r="B44" s="13" t="s">
        <v>75</v>
      </c>
      <c r="C44" s="14">
        <v>0.01011</v>
      </c>
      <c r="D44" s="14">
        <v>0.08</v>
      </c>
    </row>
    <row r="45" spans="1:4" ht="15.75" thickBot="1">
      <c r="A45" s="13" t="s">
        <v>76</v>
      </c>
      <c r="B45" s="13" t="s">
        <v>77</v>
      </c>
      <c r="C45" s="14">
        <v>0</v>
      </c>
      <c r="D45" s="14">
        <v>0</v>
      </c>
    </row>
    <row r="46" spans="1:4" ht="15.75" thickBot="1">
      <c r="A46" s="13" t="s">
        <v>78</v>
      </c>
      <c r="B46" s="13" t="s">
        <v>79</v>
      </c>
      <c r="C46" s="14">
        <v>0.01011</v>
      </c>
      <c r="D46" s="14">
        <v>0.08</v>
      </c>
    </row>
    <row r="47" spans="1:4" ht="15.75" thickBot="1">
      <c r="A47" s="13" t="s">
        <v>14</v>
      </c>
      <c r="B47" s="13" t="s">
        <v>80</v>
      </c>
      <c r="C47" s="14">
        <v>-4.5610100000000005</v>
      </c>
      <c r="D47" s="14">
        <v>-7.5</v>
      </c>
    </row>
    <row r="48" spans="1:4" ht="45.75" thickBot="1">
      <c r="A48" s="13" t="s">
        <v>81</v>
      </c>
      <c r="B48" s="13" t="s">
        <v>82</v>
      </c>
      <c r="C48" s="14">
        <v>-4.37786</v>
      </c>
      <c r="D48" s="14">
        <v>-7.5</v>
      </c>
    </row>
    <row r="49" spans="1:4" ht="57" thickBot="1">
      <c r="A49" s="13" t="s">
        <v>83</v>
      </c>
      <c r="B49" s="13" t="s">
        <v>84</v>
      </c>
      <c r="C49" s="14">
        <v>-0.18315</v>
      </c>
      <c r="D49" s="14">
        <v>0</v>
      </c>
    </row>
    <row r="50" spans="1:4" ht="15.75" thickBot="1">
      <c r="A50" s="13" t="s">
        <v>85</v>
      </c>
      <c r="B50" s="13" t="s">
        <v>86</v>
      </c>
      <c r="C50" s="14">
        <v>0</v>
      </c>
      <c r="D50" s="14">
        <v>0</v>
      </c>
    </row>
    <row r="51" spans="1:4" ht="15.75" thickBot="1">
      <c r="A51" s="13" t="s">
        <v>87</v>
      </c>
      <c r="B51" s="13" t="s">
        <v>88</v>
      </c>
      <c r="C51" s="14"/>
      <c r="D51" s="14"/>
    </row>
    <row r="52" spans="1:4" ht="15.75" thickBot="1">
      <c r="A52" s="13" t="s">
        <v>89</v>
      </c>
      <c r="B52" s="13" t="s">
        <v>90</v>
      </c>
      <c r="C52" s="14"/>
      <c r="D52" s="14"/>
    </row>
    <row r="53" spans="1:4" ht="23.25" thickBot="1">
      <c r="A53" s="13" t="s">
        <v>91</v>
      </c>
      <c r="B53" s="13" t="s">
        <v>92</v>
      </c>
      <c r="C53" s="14"/>
      <c r="D53" s="14"/>
    </row>
    <row r="54" spans="1:4" ht="15.75" thickBot="1">
      <c r="A54" s="13" t="s">
        <v>14</v>
      </c>
      <c r="B54" s="13" t="s">
        <v>93</v>
      </c>
      <c r="C54" s="14"/>
      <c r="D54" s="14"/>
    </row>
    <row r="55" spans="1:4" ht="15.75" thickBot="1">
      <c r="A55" s="11" t="s">
        <v>14</v>
      </c>
      <c r="B55" s="11" t="s">
        <v>94</v>
      </c>
      <c r="C55" s="12">
        <v>-4.5509</v>
      </c>
      <c r="D55" s="12">
        <f>+D44+D47</f>
        <v>-7.42</v>
      </c>
    </row>
    <row r="56" spans="1:4" ht="15.75" thickBot="1">
      <c r="A56" s="11" t="s">
        <v>14</v>
      </c>
      <c r="B56" s="11" t="s">
        <v>95</v>
      </c>
      <c r="C56" s="12">
        <v>186.52593000000013</v>
      </c>
      <c r="D56" s="12">
        <f>+D43+D55</f>
        <v>206.53784000000005</v>
      </c>
    </row>
    <row r="57" spans="1:4" ht="15.75" thickBot="1">
      <c r="A57" s="13" t="s">
        <v>96</v>
      </c>
      <c r="B57" s="13" t="s">
        <v>97</v>
      </c>
      <c r="C57" s="14"/>
      <c r="D57" s="14">
        <v>-51.63</v>
      </c>
    </row>
    <row r="58" spans="1:4" ht="23.25" thickBot="1">
      <c r="A58" s="11" t="s">
        <v>14</v>
      </c>
      <c r="B58" s="11" t="s">
        <v>98</v>
      </c>
      <c r="C58" s="12">
        <v>186.52593000000013</v>
      </c>
      <c r="D58" s="12">
        <f>+D56+D57</f>
        <v>154.90784000000005</v>
      </c>
    </row>
    <row r="59" spans="1:4" ht="15.75" thickBot="1">
      <c r="A59" s="15"/>
      <c r="B59" s="15" t="s">
        <v>99</v>
      </c>
      <c r="C59" s="17">
        <v>0</v>
      </c>
      <c r="D59" s="17">
        <v>0</v>
      </c>
    </row>
    <row r="60" spans="1:4" ht="15.75" thickBot="1">
      <c r="A60" s="13" t="s">
        <v>14</v>
      </c>
      <c r="B60" s="13" t="s">
        <v>100</v>
      </c>
      <c r="C60" s="14"/>
      <c r="D60" s="14"/>
    </row>
    <row r="61" spans="1:4" ht="15.75" thickBot="1">
      <c r="A61" s="13" t="s">
        <v>14</v>
      </c>
      <c r="B61" s="13" t="s">
        <v>101</v>
      </c>
      <c r="C61" s="14">
        <v>186.52593000000013</v>
      </c>
      <c r="D61" s="14">
        <f>+D58</f>
        <v>154.90784000000005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:D63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customWidth="1"/>
  </cols>
  <sheetData>
    <row r="1" spans="1:4" ht="19.5" customHeight="1" thickBot="1">
      <c r="A1" s="71" t="s">
        <v>2</v>
      </c>
      <c r="B1" s="71"/>
      <c r="C1" s="71"/>
      <c r="D1" s="71"/>
    </row>
    <row r="2" spans="1:4" ht="20.25" thickBot="1">
      <c r="A2" s="15"/>
      <c r="B2" s="16" t="s">
        <v>5</v>
      </c>
      <c r="C2" s="10" t="s">
        <v>159</v>
      </c>
      <c r="D2" s="15" t="s">
        <v>4</v>
      </c>
    </row>
    <row r="3" spans="1:4" ht="15.75" thickBot="1">
      <c r="A3" s="15"/>
      <c r="B3" s="15" t="s">
        <v>7</v>
      </c>
      <c r="C3" s="17">
        <f>C58</f>
        <v>-1182</v>
      </c>
      <c r="D3" s="17">
        <f>D58</f>
        <v>-2490</v>
      </c>
    </row>
    <row r="4" spans="1:4" ht="23.25" thickBot="1">
      <c r="A4" s="13" t="s">
        <v>8</v>
      </c>
      <c r="B4" s="13" t="s">
        <v>9</v>
      </c>
      <c r="C4" s="14">
        <v>5997</v>
      </c>
      <c r="D4" s="14">
        <v>6886</v>
      </c>
    </row>
    <row r="5" spans="1:4" ht="15.75" thickBot="1">
      <c r="A5" s="13" t="s">
        <v>10</v>
      </c>
      <c r="B5" s="13" t="s">
        <v>11</v>
      </c>
      <c r="C5" s="14"/>
      <c r="D5" s="14"/>
    </row>
    <row r="6" spans="1:4" ht="15.75" thickBot="1">
      <c r="A6" s="13" t="s">
        <v>12</v>
      </c>
      <c r="B6" s="13" t="s">
        <v>13</v>
      </c>
      <c r="C6" s="14"/>
      <c r="D6" s="14"/>
    </row>
    <row r="7" spans="1:4" ht="15.75" thickBot="1">
      <c r="A7" s="13" t="s">
        <v>14</v>
      </c>
      <c r="B7" s="13" t="s">
        <v>15</v>
      </c>
      <c r="C7" s="14">
        <f>SUM(C8:C11)</f>
        <v>-1844</v>
      </c>
      <c r="D7" s="14">
        <f>SUM(D8:D11)</f>
        <v>-2529</v>
      </c>
    </row>
    <row r="8" spans="1:4" ht="15.75" thickBot="1">
      <c r="A8" s="13" t="s">
        <v>16</v>
      </c>
      <c r="B8" s="13" t="s">
        <v>17</v>
      </c>
      <c r="C8" s="14"/>
      <c r="D8" s="14"/>
    </row>
    <row r="9" spans="1:4" ht="34.5" thickBot="1">
      <c r="A9" s="13" t="s">
        <v>18</v>
      </c>
      <c r="B9" s="13" t="s">
        <v>19</v>
      </c>
      <c r="C9" s="14"/>
      <c r="D9" s="14"/>
    </row>
    <row r="10" spans="1:4" ht="15.75" thickBot="1">
      <c r="A10" s="13" t="s">
        <v>20</v>
      </c>
      <c r="B10" s="13" t="s">
        <v>21</v>
      </c>
      <c r="C10" s="14">
        <v>-1844</v>
      </c>
      <c r="D10" s="14">
        <v>-2529</v>
      </c>
    </row>
    <row r="11" spans="1:4" ht="23.25" thickBot="1">
      <c r="A11" s="13" t="s">
        <v>22</v>
      </c>
      <c r="B11" s="13" t="s">
        <v>23</v>
      </c>
      <c r="C11" s="14"/>
      <c r="D11" s="14"/>
    </row>
    <row r="12" spans="1:4" ht="15.75" thickBot="1">
      <c r="A12" s="13" t="s">
        <v>14</v>
      </c>
      <c r="B12" s="13" t="s">
        <v>24</v>
      </c>
      <c r="C12" s="14">
        <f>SUM(C13:C14)</f>
        <v>122</v>
      </c>
      <c r="D12" s="14">
        <f>SUM(D13:D14)</f>
        <v>187</v>
      </c>
    </row>
    <row r="13" spans="1:4" ht="15.75" thickBot="1">
      <c r="A13" s="13" t="s">
        <v>25</v>
      </c>
      <c r="B13" s="13" t="s">
        <v>26</v>
      </c>
      <c r="C13" s="14">
        <v>65</v>
      </c>
      <c r="D13" s="14">
        <v>103</v>
      </c>
    </row>
    <row r="14" spans="1:4" ht="15.75" thickBot="1">
      <c r="A14" s="13" t="s">
        <v>27</v>
      </c>
      <c r="B14" s="13" t="s">
        <v>28</v>
      </c>
      <c r="C14" s="14">
        <v>57</v>
      </c>
      <c r="D14" s="14">
        <v>84</v>
      </c>
    </row>
    <row r="15" spans="1:4" ht="15.75" thickBot="1">
      <c r="A15" s="13" t="s">
        <v>14</v>
      </c>
      <c r="B15" s="13" t="s">
        <v>29</v>
      </c>
      <c r="C15" s="14">
        <f>SUM(C16:C18)</f>
        <v>-900</v>
      </c>
      <c r="D15" s="14">
        <f>SUM(D16:D18)</f>
        <v>-1250</v>
      </c>
    </row>
    <row r="16" spans="1:4" ht="15.75" thickBot="1">
      <c r="A16" s="13" t="s">
        <v>30</v>
      </c>
      <c r="B16" s="13" t="s">
        <v>31</v>
      </c>
      <c r="C16" s="14">
        <v>-690</v>
      </c>
      <c r="D16" s="14">
        <v>-986</v>
      </c>
    </row>
    <row r="17" spans="1:4" ht="15.75" thickBot="1">
      <c r="A17" s="13" t="s">
        <v>32</v>
      </c>
      <c r="B17" s="13" t="s">
        <v>33</v>
      </c>
      <c r="C17" s="14">
        <v>-210</v>
      </c>
      <c r="D17" s="14">
        <v>-264</v>
      </c>
    </row>
    <row r="18" spans="1:4" ht="15.75" thickBot="1">
      <c r="A18" s="13" t="s">
        <v>34</v>
      </c>
      <c r="B18" s="13" t="s">
        <v>35</v>
      </c>
      <c r="C18" s="14"/>
      <c r="D18" s="14"/>
    </row>
    <row r="19" spans="1:4" ht="15.75" thickBot="1">
      <c r="A19" s="13" t="s">
        <v>14</v>
      </c>
      <c r="B19" s="13" t="s">
        <v>36</v>
      </c>
      <c r="C19" s="14">
        <f>SUM(C20:C23)</f>
        <v>-3655</v>
      </c>
      <c r="D19" s="14">
        <f>SUM(D20:D23)</f>
        <v>-4270</v>
      </c>
    </row>
    <row r="20" spans="1:4" ht="34.5" thickBot="1">
      <c r="A20" s="13" t="s">
        <v>37</v>
      </c>
      <c r="B20" s="13" t="s">
        <v>38</v>
      </c>
      <c r="C20" s="14">
        <v>-346</v>
      </c>
      <c r="D20" s="14">
        <v>-891</v>
      </c>
    </row>
    <row r="21" spans="1:4" ht="15.75" thickBot="1">
      <c r="A21" s="13" t="s">
        <v>39</v>
      </c>
      <c r="B21" s="13" t="s">
        <v>40</v>
      </c>
      <c r="C21" s="14">
        <v>-244</v>
      </c>
      <c r="D21" s="14">
        <v>-304</v>
      </c>
    </row>
    <row r="22" spans="1:4" ht="15.75" thickBot="1">
      <c r="A22" s="13" t="s">
        <v>41</v>
      </c>
      <c r="B22" s="13" t="s">
        <v>42</v>
      </c>
      <c r="C22" s="14">
        <v>-3065</v>
      </c>
      <c r="D22" s="14">
        <v>-3075</v>
      </c>
    </row>
    <row r="23" spans="1:4" ht="15.75" thickBot="1">
      <c r="A23" s="13" t="s">
        <v>43</v>
      </c>
      <c r="B23" s="13" t="s">
        <v>44</v>
      </c>
      <c r="C23" s="14"/>
      <c r="D23" s="14"/>
    </row>
    <row r="24" spans="1:4" ht="15.75" thickBot="1">
      <c r="A24" s="13" t="s">
        <v>14</v>
      </c>
      <c r="B24" s="13" t="s">
        <v>45</v>
      </c>
      <c r="C24" s="14">
        <f>SUM(C25:C27)</f>
        <v>-1949</v>
      </c>
      <c r="D24" s="14">
        <f>SUM(D25:D27)</f>
        <v>-3019</v>
      </c>
    </row>
    <row r="25" spans="1:4" ht="15.75" thickBot="1">
      <c r="A25" s="13" t="s">
        <v>46</v>
      </c>
      <c r="B25" s="13" t="s">
        <v>47</v>
      </c>
      <c r="C25" s="14">
        <v>-15</v>
      </c>
      <c r="D25" s="14">
        <v>-23</v>
      </c>
    </row>
    <row r="26" spans="1:4" ht="15.75" thickBot="1">
      <c r="A26" s="13" t="s">
        <v>48</v>
      </c>
      <c r="B26" s="13" t="s">
        <v>49</v>
      </c>
      <c r="C26" s="14">
        <v>-1934</v>
      </c>
      <c r="D26" s="14">
        <v>-2996</v>
      </c>
    </row>
    <row r="27" spans="1:4" ht="15.75" thickBot="1">
      <c r="A27" s="13" t="s">
        <v>50</v>
      </c>
      <c r="B27" s="13" t="s">
        <v>51</v>
      </c>
      <c r="C27" s="14"/>
      <c r="D27" s="14"/>
    </row>
    <row r="28" spans="1:4" ht="15.75" thickBot="1">
      <c r="A28" s="13" t="s">
        <v>14</v>
      </c>
      <c r="B28" s="13" t="s">
        <v>52</v>
      </c>
      <c r="C28" s="14">
        <v>1283</v>
      </c>
      <c r="D28" s="14">
        <v>2101</v>
      </c>
    </row>
    <row r="29" spans="1:4" ht="15.75" thickBot="1">
      <c r="A29" s="13" t="s">
        <v>53</v>
      </c>
      <c r="B29" s="13" t="s">
        <v>54</v>
      </c>
      <c r="C29" s="14"/>
      <c r="D29" s="14"/>
    </row>
    <row r="30" spans="1:4" ht="15.75" thickBot="1">
      <c r="A30" s="13" t="s">
        <v>14</v>
      </c>
      <c r="B30" s="13" t="s">
        <v>55</v>
      </c>
      <c r="C30" s="14">
        <f>C31+C35</f>
        <v>5</v>
      </c>
      <c r="D30" s="14">
        <f>D31+D35</f>
        <v>6</v>
      </c>
    </row>
    <row r="31" spans="1:4" ht="15.75" thickBot="1">
      <c r="A31" s="13" t="s">
        <v>14</v>
      </c>
      <c r="B31" s="13" t="s">
        <v>56</v>
      </c>
      <c r="C31" s="14">
        <f>SUM(C32:C34)</f>
        <v>5</v>
      </c>
      <c r="D31" s="14">
        <f>SUM(D32:D34)</f>
        <v>6</v>
      </c>
    </row>
    <row r="32" spans="1:4" ht="15.75" thickBot="1">
      <c r="A32" s="13" t="s">
        <v>57</v>
      </c>
      <c r="B32" s="13" t="s">
        <v>58</v>
      </c>
      <c r="C32" s="14">
        <v>5</v>
      </c>
      <c r="D32" s="14">
        <v>6</v>
      </c>
    </row>
    <row r="33" spans="1:4" ht="15.75" thickBot="1">
      <c r="A33" s="13" t="s">
        <v>59</v>
      </c>
      <c r="B33" s="13" t="s">
        <v>60</v>
      </c>
      <c r="C33" s="14"/>
      <c r="D33" s="14"/>
    </row>
    <row r="34" spans="1:4" ht="15.75" thickBot="1">
      <c r="A34" s="13" t="s">
        <v>61</v>
      </c>
      <c r="B34" s="13" t="s">
        <v>62</v>
      </c>
      <c r="C34" s="14"/>
      <c r="D34" s="14"/>
    </row>
    <row r="35" spans="1:4" ht="15.75" thickBot="1">
      <c r="A35" s="13" t="s">
        <v>14</v>
      </c>
      <c r="B35" s="13" t="s">
        <v>63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64</v>
      </c>
      <c r="B36" s="13" t="s">
        <v>58</v>
      </c>
      <c r="C36" s="14"/>
      <c r="D36" s="14"/>
    </row>
    <row r="37" spans="1:4" ht="15.75" thickBot="1">
      <c r="A37" s="13" t="s">
        <v>65</v>
      </c>
      <c r="B37" s="13" t="s">
        <v>60</v>
      </c>
      <c r="C37" s="14"/>
      <c r="D37" s="14"/>
    </row>
    <row r="38" spans="1:4" ht="15.75" thickBot="1">
      <c r="A38" s="13" t="s">
        <v>66</v>
      </c>
      <c r="B38" s="13" t="s">
        <v>62</v>
      </c>
      <c r="C38" s="14"/>
      <c r="D38" s="14"/>
    </row>
    <row r="39" spans="1:4" ht="15.75" thickBot="1">
      <c r="A39" s="13" t="s">
        <v>67</v>
      </c>
      <c r="B39" s="13" t="s">
        <v>68</v>
      </c>
      <c r="C39" s="14"/>
      <c r="D39" s="14"/>
    </row>
    <row r="40" spans="1:4" ht="15.75" thickBot="1">
      <c r="A40" s="13" t="s">
        <v>67</v>
      </c>
      <c r="B40" s="13" t="s">
        <v>69</v>
      </c>
      <c r="C40" s="14">
        <f>SUM(C41:C42)</f>
        <v>-215</v>
      </c>
      <c r="D40" s="14">
        <f>+D41</f>
        <v>-593</v>
      </c>
    </row>
    <row r="41" spans="1:4" ht="15.75" thickBot="1">
      <c r="A41" s="13" t="s">
        <v>70</v>
      </c>
      <c r="B41" s="13" t="s">
        <v>71</v>
      </c>
      <c r="C41" s="14">
        <v>-215</v>
      </c>
      <c r="D41" s="14">
        <v>-593</v>
      </c>
    </row>
    <row r="42" spans="1:4" ht="15.75" thickBot="1">
      <c r="A42" s="13" t="s">
        <v>72</v>
      </c>
      <c r="B42" s="13" t="s">
        <v>73</v>
      </c>
      <c r="C42" s="14"/>
      <c r="D42" s="14"/>
    </row>
    <row r="43" spans="1:4" ht="15.75" thickBot="1">
      <c r="A43" s="11" t="s">
        <v>14</v>
      </c>
      <c r="B43" s="11" t="s">
        <v>74</v>
      </c>
      <c r="C43" s="12">
        <f>C4+C5+C6+C7+C12+C15+C19+C24+C28+C29+C30+C39+C40</f>
        <v>-1156</v>
      </c>
      <c r="D43" s="12">
        <f>D4+D5+D6+D7+D12+D15+D19+D24+D28+D29+D30+D39+D40</f>
        <v>-2481</v>
      </c>
    </row>
    <row r="44" spans="1:4" ht="15.75" thickBot="1">
      <c r="A44" s="13" t="s">
        <v>14</v>
      </c>
      <c r="B44" s="13" t="s">
        <v>75</v>
      </c>
      <c r="C44" s="14">
        <f>SUM(C45:C46)</f>
        <v>0</v>
      </c>
      <c r="D44" s="14">
        <f>SUM(D45:D46)</f>
        <v>0</v>
      </c>
    </row>
    <row r="45" spans="1:4" ht="15.75" thickBot="1">
      <c r="A45" s="13" t="s">
        <v>76</v>
      </c>
      <c r="B45" s="13" t="s">
        <v>77</v>
      </c>
      <c r="C45" s="14"/>
      <c r="D45" s="14"/>
    </row>
    <row r="46" spans="1:4" ht="15.75" thickBot="1">
      <c r="A46" s="13" t="s">
        <v>78</v>
      </c>
      <c r="B46" s="13" t="s">
        <v>79</v>
      </c>
      <c r="C46" s="14"/>
      <c r="D46" s="14"/>
    </row>
    <row r="47" spans="1:4" ht="15.75" thickBot="1">
      <c r="A47" s="13" t="s">
        <v>14</v>
      </c>
      <c r="B47" s="13" t="s">
        <v>80</v>
      </c>
      <c r="C47" s="14">
        <f>SUM(C48:C50)</f>
        <v>-7</v>
      </c>
      <c r="D47" s="14">
        <f>SUM(D48:D50)</f>
        <v>-9</v>
      </c>
    </row>
    <row r="48" spans="1:4" ht="45.75" thickBot="1">
      <c r="A48" s="13" t="s">
        <v>81</v>
      </c>
      <c r="B48" s="13" t="s">
        <v>82</v>
      </c>
      <c r="C48" s="14"/>
      <c r="D48" s="14"/>
    </row>
    <row r="49" spans="1:4" ht="57" thickBot="1">
      <c r="A49" s="13" t="s">
        <v>83</v>
      </c>
      <c r="B49" s="13" t="s">
        <v>84</v>
      </c>
      <c r="C49" s="14">
        <v>-7</v>
      </c>
      <c r="D49" s="14">
        <v>-9</v>
      </c>
    </row>
    <row r="50" spans="1:4" ht="15.75" thickBot="1">
      <c r="A50" s="13" t="s">
        <v>85</v>
      </c>
      <c r="B50" s="13" t="s">
        <v>86</v>
      </c>
      <c r="C50" s="14"/>
      <c r="D50" s="14"/>
    </row>
    <row r="51" spans="1:4" ht="15.75" thickBot="1">
      <c r="A51" s="13" t="s">
        <v>87</v>
      </c>
      <c r="B51" s="13" t="s">
        <v>88</v>
      </c>
      <c r="C51" s="14"/>
      <c r="D51" s="14"/>
    </row>
    <row r="52" spans="1:4" ht="15.75" thickBot="1">
      <c r="A52" s="13" t="s">
        <v>89</v>
      </c>
      <c r="B52" s="13" t="s">
        <v>90</v>
      </c>
      <c r="C52" s="14"/>
      <c r="D52" s="14"/>
    </row>
    <row r="53" spans="1:4" ht="23.25" thickBot="1">
      <c r="A53" s="13" t="s">
        <v>91</v>
      </c>
      <c r="B53" s="13" t="s">
        <v>92</v>
      </c>
      <c r="C53" s="14"/>
      <c r="D53" s="14"/>
    </row>
    <row r="54" spans="1:4" ht="15.75" thickBot="1">
      <c r="A54" s="13" t="s">
        <v>14</v>
      </c>
      <c r="B54" s="13" t="s">
        <v>93</v>
      </c>
      <c r="C54" s="14"/>
      <c r="D54" s="14"/>
    </row>
    <row r="55" spans="1:4" ht="15.75" thickBot="1">
      <c r="A55" s="11" t="s">
        <v>14</v>
      </c>
      <c r="B55" s="11" t="s">
        <v>94</v>
      </c>
      <c r="C55" s="12">
        <f>C44+C47+C51+C52+C53+C54</f>
        <v>-7</v>
      </c>
      <c r="D55" s="12">
        <f>D44+D47+D51+D52+D53+D54</f>
        <v>-9</v>
      </c>
    </row>
    <row r="56" spans="1:4" ht="15.75" thickBot="1">
      <c r="A56" s="11" t="s">
        <v>14</v>
      </c>
      <c r="B56" s="11" t="s">
        <v>95</v>
      </c>
      <c r="C56" s="12">
        <f>C43+C55</f>
        <v>-1163</v>
      </c>
      <c r="D56" s="12">
        <f>D43+D55</f>
        <v>-2490</v>
      </c>
    </row>
    <row r="57" spans="1:4" ht="15.75" thickBot="1">
      <c r="A57" s="13" t="s">
        <v>96</v>
      </c>
      <c r="B57" s="13" t="s">
        <v>97</v>
      </c>
      <c r="C57" s="14">
        <v>-19</v>
      </c>
      <c r="D57" s="14"/>
    </row>
    <row r="58" spans="1:4" ht="32.25" customHeight="1" thickBot="1">
      <c r="A58" s="11" t="s">
        <v>14</v>
      </c>
      <c r="B58" s="11" t="s">
        <v>98</v>
      </c>
      <c r="C58" s="12">
        <f>C56+C57</f>
        <v>-1182</v>
      </c>
      <c r="D58" s="12">
        <f>D56+D57</f>
        <v>-2490</v>
      </c>
    </row>
    <row r="59" spans="1:4" ht="15.75" thickBot="1">
      <c r="A59" s="15"/>
      <c r="B59" s="15" t="s">
        <v>99</v>
      </c>
      <c r="C59" s="17">
        <f>C60</f>
        <v>0</v>
      </c>
      <c r="D59" s="17">
        <f>D60</f>
        <v>0</v>
      </c>
    </row>
    <row r="60" spans="1:4" ht="15.75" thickBot="1">
      <c r="A60" s="13" t="s">
        <v>14</v>
      </c>
      <c r="B60" s="13" t="s">
        <v>100</v>
      </c>
      <c r="C60" s="14"/>
      <c r="D60" s="14"/>
    </row>
    <row r="61" spans="1:4" ht="15.75" thickBot="1">
      <c r="A61" s="13" t="s">
        <v>14</v>
      </c>
      <c r="B61" s="13" t="s">
        <v>101</v>
      </c>
      <c r="C61" s="14">
        <f>C58+C60</f>
        <v>-1182</v>
      </c>
      <c r="D61" s="14">
        <f>D58+D60</f>
        <v>-2490</v>
      </c>
    </row>
    <row r="62" spans="3:4" ht="15">
      <c r="C62" s="26"/>
      <c r="D62" s="26"/>
    </row>
    <row r="63" spans="3:4" ht="15">
      <c r="C63" s="18"/>
      <c r="D63" s="18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3" width="17.28125" style="0" customWidth="1"/>
    <col min="4" max="4" width="18.00390625" style="0" customWidth="1"/>
  </cols>
  <sheetData>
    <row r="1" spans="1:4" ht="19.5" customHeight="1" thickBot="1">
      <c r="A1" s="71" t="s">
        <v>2</v>
      </c>
      <c r="B1" s="71"/>
      <c r="C1" s="71"/>
      <c r="D1" s="71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7</v>
      </c>
      <c r="C3" s="17">
        <f>C58</f>
        <v>189.9077800000004</v>
      </c>
      <c r="D3" s="17">
        <v>105.30174000000075</v>
      </c>
    </row>
    <row r="4" spans="1:4" ht="23.25" thickBot="1">
      <c r="A4" s="13" t="s">
        <v>8</v>
      </c>
      <c r="B4" s="13" t="s">
        <v>9</v>
      </c>
      <c r="C4" s="14">
        <v>3687.82602</v>
      </c>
      <c r="D4" s="14">
        <v>4343.3742</v>
      </c>
    </row>
    <row r="5" spans="1:4" ht="15.75" thickBot="1">
      <c r="A5" s="13" t="s">
        <v>10</v>
      </c>
      <c r="B5" s="13" t="s">
        <v>11</v>
      </c>
      <c r="C5" s="14">
        <v>-48.84304</v>
      </c>
      <c r="D5" s="14">
        <v>3.26275</v>
      </c>
    </row>
    <row r="6" spans="1:4" ht="15.75" thickBot="1">
      <c r="A6" s="13" t="s">
        <v>12</v>
      </c>
      <c r="B6" s="13" t="s">
        <v>13</v>
      </c>
      <c r="C6" s="14"/>
      <c r="D6" s="14">
        <v>0</v>
      </c>
    </row>
    <row r="7" spans="1:4" ht="15.75" thickBot="1">
      <c r="A7" s="13" t="s">
        <v>14</v>
      </c>
      <c r="B7" s="13" t="s">
        <v>15</v>
      </c>
      <c r="C7" s="14">
        <f>SUM(C8:C11)</f>
        <v>-9.3875</v>
      </c>
      <c r="D7" s="14">
        <v>-10.507969999999998</v>
      </c>
    </row>
    <row r="8" spans="1:4" ht="15.75" thickBot="1">
      <c r="A8" s="13" t="s">
        <v>16</v>
      </c>
      <c r="B8" s="13" t="s">
        <v>17</v>
      </c>
      <c r="C8" s="14"/>
      <c r="D8" s="14">
        <v>0</v>
      </c>
    </row>
    <row r="9" spans="1:4" ht="34.5" thickBot="1">
      <c r="A9" s="13" t="s">
        <v>18</v>
      </c>
      <c r="B9" s="13" t="s">
        <v>19</v>
      </c>
      <c r="C9" s="14">
        <v>-9.3875</v>
      </c>
      <c r="D9" s="14">
        <v>-10.507969999999998</v>
      </c>
    </row>
    <row r="10" spans="1:4" ht="15.75" thickBot="1">
      <c r="A10" s="13" t="s">
        <v>20</v>
      </c>
      <c r="B10" s="13" t="s">
        <v>21</v>
      </c>
      <c r="C10" s="14"/>
      <c r="D10" s="14">
        <v>0</v>
      </c>
    </row>
    <row r="11" spans="1:4" ht="23.25" thickBot="1">
      <c r="A11" s="13" t="s">
        <v>22</v>
      </c>
      <c r="B11" s="13" t="s">
        <v>23</v>
      </c>
      <c r="C11" s="14"/>
      <c r="D11" s="14">
        <v>0</v>
      </c>
    </row>
    <row r="12" spans="1:4" ht="15.75" thickBot="1">
      <c r="A12" s="13" t="s">
        <v>14</v>
      </c>
      <c r="B12" s="13" t="s">
        <v>24</v>
      </c>
      <c r="C12" s="14">
        <f>SUM(C13:C14)</f>
        <v>1.8</v>
      </c>
      <c r="D12" s="14">
        <v>54.96861</v>
      </c>
    </row>
    <row r="13" spans="1:4" ht="15.75" thickBot="1">
      <c r="A13" s="13" t="s">
        <v>25</v>
      </c>
      <c r="B13" s="13" t="s">
        <v>26</v>
      </c>
      <c r="C13" s="14">
        <v>1.8</v>
      </c>
      <c r="D13" s="14">
        <v>54.96861</v>
      </c>
    </row>
    <row r="14" spans="1:4" ht="15.75" thickBot="1">
      <c r="A14" s="13" t="s">
        <v>27</v>
      </c>
      <c r="B14" s="13" t="s">
        <v>28</v>
      </c>
      <c r="C14" s="14"/>
      <c r="D14" s="14">
        <v>0</v>
      </c>
    </row>
    <row r="15" spans="1:4" ht="15.75" thickBot="1">
      <c r="A15" s="13" t="s">
        <v>14</v>
      </c>
      <c r="B15" s="13" t="s">
        <v>29</v>
      </c>
      <c r="C15" s="14">
        <f>SUM(C16:C18)</f>
        <v>-691.11411</v>
      </c>
      <c r="D15" s="14">
        <v>-852.65754</v>
      </c>
    </row>
    <row r="16" spans="1:4" ht="15.75" thickBot="1">
      <c r="A16" s="13" t="s">
        <v>30</v>
      </c>
      <c r="B16" s="13" t="s">
        <v>31</v>
      </c>
      <c r="C16" s="14">
        <v>-525.57276</v>
      </c>
      <c r="D16" s="14">
        <v>-636.43373</v>
      </c>
    </row>
    <row r="17" spans="1:4" ht="15.75" thickBot="1">
      <c r="A17" s="13" t="s">
        <v>32</v>
      </c>
      <c r="B17" s="13" t="s">
        <v>33</v>
      </c>
      <c r="C17" s="14">
        <v>-165.54135</v>
      </c>
      <c r="D17" s="14">
        <v>-216.22381</v>
      </c>
    </row>
    <row r="18" spans="1:4" ht="15.75" thickBot="1">
      <c r="A18" s="13" t="s">
        <v>34</v>
      </c>
      <c r="B18" s="13" t="s">
        <v>35</v>
      </c>
      <c r="C18" s="14"/>
      <c r="D18" s="14">
        <v>0</v>
      </c>
    </row>
    <row r="19" spans="1:4" ht="15.75" thickBot="1">
      <c r="A19" s="13" t="s">
        <v>14</v>
      </c>
      <c r="B19" s="13" t="s">
        <v>36</v>
      </c>
      <c r="C19" s="14">
        <f>SUM(C20:C23)</f>
        <v>-1052.65403</v>
      </c>
      <c r="D19" s="14">
        <v>-1228.8901099999998</v>
      </c>
    </row>
    <row r="20" spans="1:4" ht="34.5" thickBot="1">
      <c r="A20" s="13" t="s">
        <v>37</v>
      </c>
      <c r="B20" s="13" t="s">
        <v>38</v>
      </c>
      <c r="C20" s="14">
        <v>-775.47453</v>
      </c>
      <c r="D20" s="14">
        <v>-953.852</v>
      </c>
    </row>
    <row r="21" spans="1:4" ht="15.75" thickBot="1">
      <c r="A21" s="13" t="s">
        <v>39</v>
      </c>
      <c r="B21" s="13" t="s">
        <v>40</v>
      </c>
      <c r="C21" s="14">
        <v>-277.1795</v>
      </c>
      <c r="D21" s="14">
        <v>-275.03810999999996</v>
      </c>
    </row>
    <row r="22" spans="1:4" ht="15.75" thickBot="1">
      <c r="A22" s="13" t="s">
        <v>41</v>
      </c>
      <c r="B22" s="13" t="s">
        <v>42</v>
      </c>
      <c r="C22" s="14"/>
      <c r="D22" s="14">
        <v>0</v>
      </c>
    </row>
    <row r="23" spans="1:4" ht="15.75" thickBot="1">
      <c r="A23" s="13" t="s">
        <v>43</v>
      </c>
      <c r="B23" s="13" t="s">
        <v>44</v>
      </c>
      <c r="C23" s="14"/>
      <c r="D23" s="14">
        <v>0</v>
      </c>
    </row>
    <row r="24" spans="1:4" ht="15.75" thickBot="1">
      <c r="A24" s="13" t="s">
        <v>14</v>
      </c>
      <c r="B24" s="13" t="s">
        <v>45</v>
      </c>
      <c r="C24" s="14">
        <f>SUM(C25:C27)</f>
        <v>-1451.9489099999998</v>
      </c>
      <c r="D24" s="14">
        <v>-1928.41224</v>
      </c>
    </row>
    <row r="25" spans="1:4" ht="15.75" thickBot="1">
      <c r="A25" s="13" t="s">
        <v>46</v>
      </c>
      <c r="B25" s="13" t="s">
        <v>47</v>
      </c>
      <c r="C25" s="14">
        <v>-355.64301</v>
      </c>
      <c r="D25" s="14">
        <v>-474.19614</v>
      </c>
    </row>
    <row r="26" spans="1:4" ht="15.75" thickBot="1">
      <c r="A26" s="13" t="s">
        <v>48</v>
      </c>
      <c r="B26" s="13" t="s">
        <v>49</v>
      </c>
      <c r="C26" s="14">
        <v>-1096.3058999999998</v>
      </c>
      <c r="D26" s="14">
        <v>-1454.2161</v>
      </c>
    </row>
    <row r="27" spans="1:4" ht="15.75" thickBot="1">
      <c r="A27" s="13" t="s">
        <v>50</v>
      </c>
      <c r="B27" s="13" t="s">
        <v>51</v>
      </c>
      <c r="C27" s="14"/>
      <c r="D27" s="14">
        <v>0</v>
      </c>
    </row>
    <row r="28" spans="1:4" ht="15.75" thickBot="1">
      <c r="A28" s="13" t="s">
        <v>14</v>
      </c>
      <c r="B28" s="13" t="s">
        <v>52</v>
      </c>
      <c r="C28" s="14">
        <v>26.7255</v>
      </c>
      <c r="D28" s="14">
        <v>35.634</v>
      </c>
    </row>
    <row r="29" spans="1:4" ht="15.75" thickBot="1">
      <c r="A29" s="13" t="s">
        <v>53</v>
      </c>
      <c r="B29" s="13" t="s">
        <v>54</v>
      </c>
      <c r="C29" s="14"/>
      <c r="D29" s="14">
        <v>169.34628</v>
      </c>
    </row>
    <row r="30" spans="1:4" ht="15.75" thickBot="1">
      <c r="A30" s="13" t="s">
        <v>14</v>
      </c>
      <c r="B30" s="13" t="s">
        <v>55</v>
      </c>
      <c r="C30" s="14">
        <f>C31+C35</f>
        <v>0</v>
      </c>
      <c r="D30" s="14">
        <v>-152.57120999999998</v>
      </c>
    </row>
    <row r="31" spans="1:4" ht="15.75" thickBot="1">
      <c r="A31" s="13" t="s">
        <v>14</v>
      </c>
      <c r="B31" s="13" t="s">
        <v>56</v>
      </c>
      <c r="C31" s="14">
        <f>SUM(C32:C34)</f>
        <v>0</v>
      </c>
      <c r="D31" s="14">
        <v>0</v>
      </c>
    </row>
    <row r="32" spans="1:4" ht="15.75" thickBot="1">
      <c r="A32" s="13" t="s">
        <v>57</v>
      </c>
      <c r="B32" s="13" t="s">
        <v>58</v>
      </c>
      <c r="C32" s="14"/>
      <c r="D32" s="14">
        <v>0</v>
      </c>
    </row>
    <row r="33" spans="1:4" ht="15.75" thickBot="1">
      <c r="A33" s="13" t="s">
        <v>59</v>
      </c>
      <c r="B33" s="13" t="s">
        <v>60</v>
      </c>
      <c r="C33" s="14"/>
      <c r="D33" s="14">
        <v>0</v>
      </c>
    </row>
    <row r="34" spans="1:4" ht="15.75" thickBot="1">
      <c r="A34" s="13" t="s">
        <v>61</v>
      </c>
      <c r="B34" s="13" t="s">
        <v>62</v>
      </c>
      <c r="C34" s="14"/>
      <c r="D34" s="14">
        <v>0</v>
      </c>
    </row>
    <row r="35" spans="1:4" ht="15.75" thickBot="1">
      <c r="A35" s="13" t="s">
        <v>14</v>
      </c>
      <c r="B35" s="13" t="s">
        <v>63</v>
      </c>
      <c r="C35" s="14">
        <f>SUM(C36:C38)</f>
        <v>0</v>
      </c>
      <c r="D35" s="14">
        <v>-152.57120999999998</v>
      </c>
    </row>
    <row r="36" spans="1:4" ht="15.75" thickBot="1">
      <c r="A36" s="13" t="s">
        <v>64</v>
      </c>
      <c r="B36" s="13" t="s">
        <v>58</v>
      </c>
      <c r="C36" s="14"/>
      <c r="D36" s="14">
        <v>0</v>
      </c>
    </row>
    <row r="37" spans="1:4" ht="15.75" thickBot="1">
      <c r="A37" s="13" t="s">
        <v>65</v>
      </c>
      <c r="B37" s="13" t="s">
        <v>60</v>
      </c>
      <c r="C37" s="14"/>
      <c r="D37" s="14">
        <v>-152.57120999999998</v>
      </c>
    </row>
    <row r="38" spans="1:4" ht="15.75" thickBot="1">
      <c r="A38" s="13" t="s">
        <v>66</v>
      </c>
      <c r="B38" s="13" t="s">
        <v>62</v>
      </c>
      <c r="C38" s="14"/>
      <c r="D38" s="14">
        <v>0</v>
      </c>
    </row>
    <row r="39" spans="1:4" ht="15.75" thickBot="1">
      <c r="A39" s="13" t="s">
        <v>67</v>
      </c>
      <c r="B39" s="13" t="s">
        <v>68</v>
      </c>
      <c r="C39" s="14"/>
      <c r="D39" s="14">
        <v>0</v>
      </c>
    </row>
    <row r="40" spans="1:4" ht="15.75" thickBot="1">
      <c r="A40" s="13" t="s">
        <v>67</v>
      </c>
      <c r="B40" s="13" t="s">
        <v>69</v>
      </c>
      <c r="C40" s="14">
        <f>SUM(C41:C42)</f>
        <v>0</v>
      </c>
      <c r="D40" s="14">
        <v>0</v>
      </c>
    </row>
    <row r="41" spans="1:4" ht="15.75" thickBot="1">
      <c r="A41" s="13" t="s">
        <v>70</v>
      </c>
      <c r="B41" s="13" t="s">
        <v>71</v>
      </c>
      <c r="C41" s="14"/>
      <c r="D41" s="14">
        <v>0</v>
      </c>
    </row>
    <row r="42" spans="1:4" ht="15.75" thickBot="1">
      <c r="A42" s="13" t="s">
        <v>72</v>
      </c>
      <c r="B42" s="13" t="s">
        <v>73</v>
      </c>
      <c r="C42" s="14"/>
      <c r="D42" s="14">
        <v>0</v>
      </c>
    </row>
    <row r="43" spans="1:4" ht="15.75" thickBot="1">
      <c r="A43" s="11" t="s">
        <v>14</v>
      </c>
      <c r="B43" s="11" t="s">
        <v>74</v>
      </c>
      <c r="C43" s="12">
        <f>C4+C5+C6+C7+C12+C15+C19+C24+C28+C29+C30+C39+C40</f>
        <v>462.4039300000004</v>
      </c>
      <c r="D43" s="12">
        <v>433.5467700000007</v>
      </c>
    </row>
    <row r="44" spans="1:4" ht="15.75" thickBot="1">
      <c r="A44" s="13" t="s">
        <v>14</v>
      </c>
      <c r="B44" s="13" t="s">
        <v>75</v>
      </c>
      <c r="C44" s="14">
        <f>SUM(C45:C46)</f>
        <v>0.48458</v>
      </c>
      <c r="D44" s="14">
        <v>2.64364</v>
      </c>
    </row>
    <row r="45" spans="1:4" ht="15.75" thickBot="1">
      <c r="A45" s="13" t="s">
        <v>76</v>
      </c>
      <c r="B45" s="13" t="s">
        <v>77</v>
      </c>
      <c r="C45" s="14"/>
      <c r="D45" s="14">
        <v>0</v>
      </c>
    </row>
    <row r="46" spans="1:4" ht="15.75" thickBot="1">
      <c r="A46" s="13" t="s">
        <v>78</v>
      </c>
      <c r="B46" s="13" t="s">
        <v>79</v>
      </c>
      <c r="C46" s="14">
        <v>0.48458</v>
      </c>
      <c r="D46" s="14">
        <v>2.64364</v>
      </c>
    </row>
    <row r="47" spans="1:4" ht="15.75" thickBot="1">
      <c r="A47" s="13" t="s">
        <v>14</v>
      </c>
      <c r="B47" s="13" t="s">
        <v>80</v>
      </c>
      <c r="C47" s="14">
        <f>SUM(C48:C50)</f>
        <v>-209.67813</v>
      </c>
      <c r="D47" s="14">
        <v>-294.87023999999997</v>
      </c>
    </row>
    <row r="48" spans="1:4" ht="45.75" thickBot="1">
      <c r="A48" s="13" t="s">
        <v>81</v>
      </c>
      <c r="B48" s="13" t="s">
        <v>82</v>
      </c>
      <c r="C48" s="14"/>
      <c r="D48" s="14">
        <v>0</v>
      </c>
    </row>
    <row r="49" spans="1:4" ht="57" thickBot="1">
      <c r="A49" s="13" t="s">
        <v>83</v>
      </c>
      <c r="B49" s="13" t="s">
        <v>84</v>
      </c>
      <c r="C49" s="14"/>
      <c r="D49" s="14">
        <v>0</v>
      </c>
    </row>
    <row r="50" spans="1:4" ht="15.75" thickBot="1">
      <c r="A50" s="13" t="s">
        <v>85</v>
      </c>
      <c r="B50" s="13" t="s">
        <v>86</v>
      </c>
      <c r="C50" s="14">
        <v>-209.67813</v>
      </c>
      <c r="D50" s="14">
        <v>-294.87023999999997</v>
      </c>
    </row>
    <row r="51" spans="1:4" ht="15.75" thickBot="1">
      <c r="A51" s="13" t="s">
        <v>87</v>
      </c>
      <c r="B51" s="13" t="s">
        <v>88</v>
      </c>
      <c r="C51" s="14"/>
      <c r="D51" s="14">
        <v>0</v>
      </c>
    </row>
    <row r="52" spans="1:4" ht="15.75" thickBot="1">
      <c r="A52" s="13" t="s">
        <v>89</v>
      </c>
      <c r="B52" s="13" t="s">
        <v>90</v>
      </c>
      <c r="C52" s="14"/>
      <c r="D52" s="14">
        <v>0</v>
      </c>
    </row>
    <row r="53" spans="1:4" ht="23.25" thickBot="1">
      <c r="A53" s="13" t="s">
        <v>91</v>
      </c>
      <c r="B53" s="13" t="s">
        <v>92</v>
      </c>
      <c r="C53" s="14"/>
      <c r="D53" s="14">
        <v>0</v>
      </c>
    </row>
    <row r="54" spans="1:4" ht="15.75" thickBot="1">
      <c r="A54" s="13" t="s">
        <v>14</v>
      </c>
      <c r="B54" s="13" t="s">
        <v>93</v>
      </c>
      <c r="C54" s="14"/>
      <c r="D54" s="14">
        <v>0</v>
      </c>
    </row>
    <row r="55" spans="1:4" ht="15.75" thickBot="1">
      <c r="A55" s="11" t="s">
        <v>14</v>
      </c>
      <c r="B55" s="11" t="s">
        <v>94</v>
      </c>
      <c r="C55" s="12">
        <f>C44+C47+C51+C52+C53+C54</f>
        <v>-209.19355000000002</v>
      </c>
      <c r="D55" s="12">
        <v>-292.22659999999996</v>
      </c>
    </row>
    <row r="56" spans="1:4" ht="15.75" thickBot="1">
      <c r="A56" s="11" t="s">
        <v>14</v>
      </c>
      <c r="B56" s="11" t="s">
        <v>95</v>
      </c>
      <c r="C56" s="12">
        <f>C43+C55</f>
        <v>253.21038000000038</v>
      </c>
      <c r="D56" s="12">
        <v>141.32017000000073</v>
      </c>
    </row>
    <row r="57" spans="1:4" ht="15.75" thickBot="1">
      <c r="A57" s="13" t="s">
        <v>96</v>
      </c>
      <c r="B57" s="13" t="s">
        <v>97</v>
      </c>
      <c r="C57" s="14">
        <v>-63.3026</v>
      </c>
      <c r="D57" s="14">
        <v>-36.01843</v>
      </c>
    </row>
    <row r="58" spans="1:4" ht="23.25" thickBot="1">
      <c r="A58" s="11" t="s">
        <v>14</v>
      </c>
      <c r="B58" s="11" t="s">
        <v>98</v>
      </c>
      <c r="C58" s="12">
        <f>C56+C57</f>
        <v>189.9077800000004</v>
      </c>
      <c r="D58" s="12">
        <v>105.30174000000075</v>
      </c>
    </row>
    <row r="59" spans="1:4" ht="15.75" thickBot="1">
      <c r="A59" s="15"/>
      <c r="B59" s="15" t="s">
        <v>99</v>
      </c>
      <c r="C59" s="17">
        <f>C60</f>
        <v>0</v>
      </c>
      <c r="D59" s="17">
        <v>0</v>
      </c>
    </row>
    <row r="60" spans="1:4" ht="15.75" thickBot="1">
      <c r="A60" s="13" t="s">
        <v>14</v>
      </c>
      <c r="B60" s="13" t="s">
        <v>100</v>
      </c>
      <c r="C60" s="14"/>
      <c r="D60" s="14">
        <v>0</v>
      </c>
    </row>
    <row r="61" spans="1:4" ht="15.75" thickBot="1">
      <c r="A61" s="13" t="s">
        <v>14</v>
      </c>
      <c r="B61" s="13" t="s">
        <v>101</v>
      </c>
      <c r="C61" s="14">
        <f>C58+C60</f>
        <v>189.9077800000004</v>
      </c>
      <c r="D61" s="14">
        <v>105.30174000000075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55">
      <selection activeCell="C63" sqref="C63:D63"/>
    </sheetView>
  </sheetViews>
  <sheetFormatPr defaultColWidth="11.421875" defaultRowHeight="15"/>
  <cols>
    <col min="1" max="1" width="28.57421875" style="0" bestFit="1" customWidth="1"/>
    <col min="2" max="2" width="83.00390625" style="0" bestFit="1" customWidth="1"/>
    <col min="3" max="3" width="21.8515625" style="0" customWidth="1"/>
    <col min="4" max="4" width="15.28125" style="0" bestFit="1" customWidth="1"/>
  </cols>
  <sheetData>
    <row r="1" spans="1:4" ht="19.5" customHeight="1" thickBot="1">
      <c r="A1" s="71" t="s">
        <v>2</v>
      </c>
      <c r="B1" s="71"/>
      <c r="C1" s="71"/>
      <c r="D1" s="71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7</v>
      </c>
      <c r="C3" s="17">
        <f>C58</f>
        <v>341.9178199999976</v>
      </c>
      <c r="D3" s="17">
        <f>D58</f>
        <v>658.5670400000033</v>
      </c>
    </row>
    <row r="4" spans="1:4" ht="23.25" thickBot="1">
      <c r="A4" s="13" t="s">
        <v>8</v>
      </c>
      <c r="B4" s="13" t="s">
        <v>9</v>
      </c>
      <c r="C4" s="14">
        <f>22964248.29/1000</f>
        <v>22964.24829</v>
      </c>
      <c r="D4" s="14">
        <f>33957963.72/1000</f>
        <v>33957.96372</v>
      </c>
    </row>
    <row r="5" spans="1:4" ht="15.75" thickBot="1">
      <c r="A5" s="13" t="s">
        <v>10</v>
      </c>
      <c r="B5" s="13" t="s">
        <v>11</v>
      </c>
      <c r="C5" s="14">
        <v>0</v>
      </c>
      <c r="D5" s="14">
        <v>0</v>
      </c>
    </row>
    <row r="6" spans="1:4" ht="15.75" thickBot="1">
      <c r="A6" s="13" t="s">
        <v>12</v>
      </c>
      <c r="B6" s="13" t="s">
        <v>13</v>
      </c>
      <c r="C6" s="14">
        <v>0</v>
      </c>
      <c r="D6" s="14">
        <v>0</v>
      </c>
    </row>
    <row r="7" spans="1:4" ht="15.75" thickBot="1">
      <c r="A7" s="13" t="s">
        <v>14</v>
      </c>
      <c r="B7" s="13" t="s">
        <v>15</v>
      </c>
      <c r="C7" s="14">
        <f>SUM(C8:C11)</f>
        <v>-8421.00971</v>
      </c>
      <c r="D7" s="14">
        <f>SUM(D8:D11)</f>
        <v>-13848.898259999998</v>
      </c>
    </row>
    <row r="8" spans="1:4" ht="15.75" thickBot="1">
      <c r="A8" s="13" t="s">
        <v>16</v>
      </c>
      <c r="B8" s="13" t="s">
        <v>17</v>
      </c>
      <c r="C8" s="14">
        <v>0</v>
      </c>
      <c r="D8" s="14">
        <f>-786184.92/1000</f>
        <v>-786.18492</v>
      </c>
    </row>
    <row r="9" spans="1:4" ht="34.5" thickBot="1">
      <c r="A9" s="13" t="s">
        <v>18</v>
      </c>
      <c r="B9" s="13" t="s">
        <v>19</v>
      </c>
      <c r="C9" s="14">
        <f>+-2419231.01/1000</f>
        <v>-2419.23101</v>
      </c>
      <c r="D9" s="14">
        <f>+(-3900173.28/1000)-D8</f>
        <v>-3113.98836</v>
      </c>
    </row>
    <row r="10" spans="1:4" ht="15.75" thickBot="1">
      <c r="A10" s="13" t="s">
        <v>20</v>
      </c>
      <c r="B10" s="13" t="s">
        <v>21</v>
      </c>
      <c r="C10" s="14">
        <f>+-6002208.79/1000</f>
        <v>-6002.20879</v>
      </c>
      <c r="D10" s="14">
        <f>-9949100.82/1000</f>
        <v>-9949.10082</v>
      </c>
    </row>
    <row r="11" spans="1:4" ht="23.25" thickBot="1">
      <c r="A11" s="13" t="s">
        <v>22</v>
      </c>
      <c r="B11" s="13" t="s">
        <v>23</v>
      </c>
      <c r="C11" s="14">
        <f>430.09/1000</f>
        <v>0.43009</v>
      </c>
      <c r="D11" s="14">
        <f>375.84/1000</f>
        <v>0.37583999999999995</v>
      </c>
    </row>
    <row r="12" spans="1:4" ht="15.75" thickBot="1">
      <c r="A12" s="13" t="s">
        <v>14</v>
      </c>
      <c r="B12" s="13" t="s">
        <v>24</v>
      </c>
      <c r="C12" s="14">
        <f>SUM(C13:C14)</f>
        <v>10.54206</v>
      </c>
      <c r="D12" s="14">
        <f>SUM(D13:D14)</f>
        <v>42.25008999999999</v>
      </c>
    </row>
    <row r="13" spans="1:4" ht="15.75" thickBot="1">
      <c r="A13" s="13" t="s">
        <v>25</v>
      </c>
      <c r="B13" s="13" t="s">
        <v>26</v>
      </c>
      <c r="C13" s="14">
        <f>10542.06/1000</f>
        <v>10.54206</v>
      </c>
      <c r="D13" s="14">
        <f>42250.09/1000</f>
        <v>42.25008999999999</v>
      </c>
    </row>
    <row r="14" spans="1:4" ht="15.75" thickBot="1">
      <c r="A14" s="13" t="s">
        <v>27</v>
      </c>
      <c r="B14" s="13" t="s">
        <v>28</v>
      </c>
      <c r="C14" s="14">
        <v>0</v>
      </c>
      <c r="D14" s="14">
        <v>0</v>
      </c>
    </row>
    <row r="15" spans="1:4" ht="15.75" thickBot="1">
      <c r="A15" s="13" t="s">
        <v>14</v>
      </c>
      <c r="B15" s="13" t="s">
        <v>29</v>
      </c>
      <c r="C15" s="14">
        <f>SUM(C16:C18)</f>
        <v>-11685.545020000001</v>
      </c>
      <c r="D15" s="14">
        <f>SUM(D16:D18)</f>
        <v>-15470.34886</v>
      </c>
    </row>
    <row r="16" spans="1:4" ht="15.75" thickBot="1">
      <c r="A16" s="13" t="s">
        <v>30</v>
      </c>
      <c r="B16" s="13" t="s">
        <v>31</v>
      </c>
      <c r="C16" s="14">
        <f>+-8778618.48/1000</f>
        <v>-8778.618480000001</v>
      </c>
      <c r="D16" s="25">
        <f>-10846404.58/1000</f>
        <v>-10846.40458</v>
      </c>
    </row>
    <row r="17" spans="1:7" ht="15.75" thickBot="1">
      <c r="A17" s="13" t="s">
        <v>32</v>
      </c>
      <c r="B17" s="13" t="s">
        <v>33</v>
      </c>
      <c r="C17" s="14">
        <f>+-2904353.11/1000</f>
        <v>-2904.35311</v>
      </c>
      <c r="D17" s="25">
        <f>-4039540.18/1000</f>
        <v>-4039.54018</v>
      </c>
      <c r="G17" s="18"/>
    </row>
    <row r="18" spans="1:7" ht="15.75" thickBot="1">
      <c r="A18" s="13" t="s">
        <v>34</v>
      </c>
      <c r="B18" s="13" t="s">
        <v>35</v>
      </c>
      <c r="C18" s="14">
        <f>+-2573.43/1000</f>
        <v>-2.5734299999999997</v>
      </c>
      <c r="D18" s="25">
        <f>-584404.1/1000</f>
        <v>-584.4041</v>
      </c>
      <c r="G18" s="18"/>
    </row>
    <row r="19" spans="1:7" ht="15.75" thickBot="1">
      <c r="A19" s="13" t="s">
        <v>14</v>
      </c>
      <c r="B19" s="13" t="s">
        <v>36</v>
      </c>
      <c r="C19" s="14">
        <f>SUM(C20:C23)</f>
        <v>-2241.40794</v>
      </c>
      <c r="D19" s="14">
        <f>SUM(D20:D23)</f>
        <v>-3094.0711499999998</v>
      </c>
      <c r="G19" s="18"/>
    </row>
    <row r="20" spans="1:4" ht="34.5" thickBot="1">
      <c r="A20" s="13" t="s">
        <v>37</v>
      </c>
      <c r="B20" s="13" t="s">
        <v>38</v>
      </c>
      <c r="C20" s="14">
        <f>+-1889539.86/1000</f>
        <v>-1889.53986</v>
      </c>
      <c r="D20" s="14">
        <f>-2682355.3/1000</f>
        <v>-2682.3552999999997</v>
      </c>
    </row>
    <row r="21" spans="1:4" ht="15.75" thickBot="1">
      <c r="A21" s="13" t="s">
        <v>39</v>
      </c>
      <c r="B21" s="13" t="s">
        <v>40</v>
      </c>
      <c r="C21" s="14">
        <f>+-261571.7/1000</f>
        <v>-261.5717</v>
      </c>
      <c r="D21" s="14">
        <f>-392606.71/1000</f>
        <v>-392.60671</v>
      </c>
    </row>
    <row r="22" spans="1:4" ht="18" customHeight="1" thickBot="1">
      <c r="A22" s="13" t="s">
        <v>41</v>
      </c>
      <c r="B22" s="13" t="s">
        <v>42</v>
      </c>
      <c r="C22" s="14">
        <v>0</v>
      </c>
      <c r="D22" s="14">
        <f>-3184.82/1000</f>
        <v>-3.18482</v>
      </c>
    </row>
    <row r="23" spans="1:4" ht="15.75" thickBot="1">
      <c r="A23" s="13" t="s">
        <v>43</v>
      </c>
      <c r="B23" s="13" t="s">
        <v>44</v>
      </c>
      <c r="C23" s="14">
        <f>+-90296.38/1000</f>
        <v>-90.29638</v>
      </c>
      <c r="D23" s="14">
        <f>-15924.32/1000</f>
        <v>-15.92432</v>
      </c>
    </row>
    <row r="24" spans="1:4" ht="15.75" thickBot="1">
      <c r="A24" s="13" t="s">
        <v>14</v>
      </c>
      <c r="B24" s="13" t="s">
        <v>45</v>
      </c>
      <c r="C24" s="14">
        <f>SUM(C25:C27)</f>
        <v>-208.91307</v>
      </c>
      <c r="D24" s="14">
        <f>SUM(D25:D27)</f>
        <v>-278.09905</v>
      </c>
    </row>
    <row r="25" spans="1:4" ht="15.75" thickBot="1">
      <c r="A25" s="13" t="s">
        <v>46</v>
      </c>
      <c r="B25" s="13" t="s">
        <v>47</v>
      </c>
      <c r="C25" s="14">
        <f>+-30217.8/1000</f>
        <v>-30.2178</v>
      </c>
      <c r="D25" s="14">
        <f>-34105.84/1000</f>
        <v>-34.10583999999999</v>
      </c>
    </row>
    <row r="26" spans="1:4" ht="15.75" thickBot="1">
      <c r="A26" s="13" t="s">
        <v>48</v>
      </c>
      <c r="B26" s="13" t="s">
        <v>49</v>
      </c>
      <c r="C26" s="14">
        <f>+-178695.27/1000</f>
        <v>-178.69527</v>
      </c>
      <c r="D26" s="14">
        <f>-243993.21/1000</f>
        <v>-243.99321</v>
      </c>
    </row>
    <row r="27" spans="1:4" ht="15.75" thickBot="1">
      <c r="A27" s="13" t="s">
        <v>50</v>
      </c>
      <c r="B27" s="13" t="s">
        <v>51</v>
      </c>
      <c r="C27" s="14">
        <v>0</v>
      </c>
      <c r="D27" s="14">
        <v>0</v>
      </c>
    </row>
    <row r="28" spans="1:4" ht="15.75" thickBot="1">
      <c r="A28" s="13" t="s">
        <v>14</v>
      </c>
      <c r="B28" s="13" t="s">
        <v>52</v>
      </c>
      <c r="C28" s="14">
        <v>0</v>
      </c>
      <c r="D28" s="14">
        <v>0</v>
      </c>
    </row>
    <row r="29" spans="1:4" ht="15.75" thickBot="1">
      <c r="A29" s="13" t="s">
        <v>53</v>
      </c>
      <c r="B29" s="13" t="s">
        <v>54</v>
      </c>
      <c r="C29" s="14">
        <v>0</v>
      </c>
      <c r="D29" s="14">
        <v>0</v>
      </c>
    </row>
    <row r="30" spans="1:4" ht="15.75" thickBot="1">
      <c r="A30" s="13" t="s">
        <v>14</v>
      </c>
      <c r="B30" s="13" t="s">
        <v>55</v>
      </c>
      <c r="C30" s="14">
        <f>C31+C35</f>
        <v>-50.10113</v>
      </c>
      <c r="D30" s="14">
        <f>D31+D35</f>
        <v>0.85894</v>
      </c>
    </row>
    <row r="31" spans="1:4" ht="15.75" thickBot="1">
      <c r="A31" s="13" t="s">
        <v>14</v>
      </c>
      <c r="B31" s="13" t="s">
        <v>56</v>
      </c>
      <c r="C31" s="25">
        <f>SUM(C32:C34)</f>
        <v>0</v>
      </c>
      <c r="D31" s="14">
        <f>SUM(D32:D34)</f>
        <v>0</v>
      </c>
    </row>
    <row r="32" spans="1:4" ht="15.75" thickBot="1">
      <c r="A32" s="13" t="s">
        <v>57</v>
      </c>
      <c r="B32" s="13" t="s">
        <v>58</v>
      </c>
      <c r="C32" s="25">
        <v>0</v>
      </c>
      <c r="D32" s="14">
        <v>0</v>
      </c>
    </row>
    <row r="33" spans="1:4" ht="15.75" thickBot="1">
      <c r="A33" s="13" t="s">
        <v>59</v>
      </c>
      <c r="B33" s="13" t="s">
        <v>60</v>
      </c>
      <c r="C33" s="25">
        <v>0</v>
      </c>
      <c r="D33" s="14">
        <v>0</v>
      </c>
    </row>
    <row r="34" spans="1:4" ht="15.75" thickBot="1">
      <c r="A34" s="13" t="s">
        <v>61</v>
      </c>
      <c r="B34" s="13" t="s">
        <v>62</v>
      </c>
      <c r="C34" s="25">
        <v>0</v>
      </c>
      <c r="D34" s="14">
        <v>0</v>
      </c>
    </row>
    <row r="35" spans="1:4" ht="15.75" thickBot="1">
      <c r="A35" s="13" t="s">
        <v>14</v>
      </c>
      <c r="B35" s="13" t="s">
        <v>63</v>
      </c>
      <c r="C35" s="25">
        <f>SUM(C36:C38)</f>
        <v>-50.10113</v>
      </c>
      <c r="D35" s="14">
        <f>SUM(D36:D38)</f>
        <v>0.85894</v>
      </c>
    </row>
    <row r="36" spans="1:4" ht="15.75" thickBot="1">
      <c r="A36" s="13" t="s">
        <v>64</v>
      </c>
      <c r="B36" s="13" t="s">
        <v>58</v>
      </c>
      <c r="C36" s="25">
        <f>+-47083.29/1000</f>
        <v>-47.08329</v>
      </c>
      <c r="D36" s="14">
        <v>0</v>
      </c>
    </row>
    <row r="37" spans="1:4" ht="15.75" thickBot="1">
      <c r="A37" s="13" t="s">
        <v>65</v>
      </c>
      <c r="B37" s="13" t="s">
        <v>60</v>
      </c>
      <c r="C37" s="25">
        <f>+-3017.84/1000</f>
        <v>-3.01784</v>
      </c>
      <c r="D37" s="14">
        <f>858.94/1000</f>
        <v>0.85894</v>
      </c>
    </row>
    <row r="38" spans="1:4" ht="15.75" thickBot="1">
      <c r="A38" s="13" t="s">
        <v>66</v>
      </c>
      <c r="B38" s="13" t="s">
        <v>62</v>
      </c>
      <c r="C38" s="14">
        <v>0</v>
      </c>
      <c r="D38" s="14">
        <v>0</v>
      </c>
    </row>
    <row r="39" spans="1:4" ht="15.75" thickBot="1">
      <c r="A39" s="13" t="s">
        <v>67</v>
      </c>
      <c r="B39" s="13" t="s">
        <v>68</v>
      </c>
      <c r="C39" s="14">
        <v>0</v>
      </c>
      <c r="D39" s="14">
        <v>0</v>
      </c>
    </row>
    <row r="40" spans="1:4" ht="15.75" thickBot="1">
      <c r="A40" s="13" t="s">
        <v>67</v>
      </c>
      <c r="B40" s="13" t="s">
        <v>69</v>
      </c>
      <c r="C40" s="14">
        <f>SUM(C41:C42)</f>
        <v>124.53827999999999</v>
      </c>
      <c r="D40" s="14">
        <f>SUM(D41:D42)</f>
        <v>-51.498780000000004</v>
      </c>
    </row>
    <row r="41" spans="1:4" ht="15.75" thickBot="1">
      <c r="A41" s="13" t="s">
        <v>70</v>
      </c>
      <c r="B41" s="13" t="s">
        <v>71</v>
      </c>
      <c r="C41" s="14">
        <f>51644.63/1000</f>
        <v>51.64463</v>
      </c>
      <c r="D41" s="14">
        <f>-53652.97/1000</f>
        <v>-53.65297</v>
      </c>
    </row>
    <row r="42" spans="1:4" ht="15.75" thickBot="1">
      <c r="A42" s="13" t="s">
        <v>72</v>
      </c>
      <c r="B42" s="13" t="s">
        <v>73</v>
      </c>
      <c r="C42" s="14">
        <f>72893.65/1000</f>
        <v>72.89365</v>
      </c>
      <c r="D42" s="14">
        <f>2154.19/1000</f>
        <v>2.1541900000000003</v>
      </c>
    </row>
    <row r="43" spans="1:4" ht="15.75" thickBot="1">
      <c r="A43" s="11" t="s">
        <v>14</v>
      </c>
      <c r="B43" s="11" t="s">
        <v>74</v>
      </c>
      <c r="C43" s="12">
        <f>C4+C5+C6+C7+C12+C15+C19+C24+C28+C29+C30+C39+C40</f>
        <v>492.35175999999757</v>
      </c>
      <c r="D43" s="12">
        <f>D4+D5+D6+D7+D12+D15+D19+D24+D28+D29+D30+D39+D40</f>
        <v>1258.1566500000033</v>
      </c>
    </row>
    <row r="44" spans="1:4" ht="15.75" thickBot="1">
      <c r="A44" s="13" t="s">
        <v>14</v>
      </c>
      <c r="B44" s="13" t="s">
        <v>75</v>
      </c>
      <c r="C44" s="14">
        <f>SUM(C45:C46)</f>
        <v>3.01498</v>
      </c>
      <c r="D44" s="14">
        <f>SUM(D45:D46)</f>
        <v>3.11315</v>
      </c>
    </row>
    <row r="45" spans="1:4" ht="15.75" thickBot="1">
      <c r="A45" s="13" t="s">
        <v>76</v>
      </c>
      <c r="B45" s="13" t="s">
        <v>77</v>
      </c>
      <c r="C45" s="14">
        <v>0</v>
      </c>
      <c r="D45" s="14">
        <v>0</v>
      </c>
    </row>
    <row r="46" spans="1:4" ht="15.75" thickBot="1">
      <c r="A46" s="13" t="s">
        <v>78</v>
      </c>
      <c r="B46" s="13" t="s">
        <v>79</v>
      </c>
      <c r="C46" s="14">
        <f>3014.98/1000</f>
        <v>3.01498</v>
      </c>
      <c r="D46" s="14">
        <f>3113.15/1000</f>
        <v>3.11315</v>
      </c>
    </row>
    <row r="47" spans="1:4" ht="15.75" thickBot="1">
      <c r="A47" s="13" t="s">
        <v>14</v>
      </c>
      <c r="B47" s="13" t="s">
        <v>80</v>
      </c>
      <c r="C47" s="14">
        <f>SUM(C48:C50)</f>
        <v>-18.95983</v>
      </c>
      <c r="D47" s="14">
        <f>SUM(D48:D50)</f>
        <v>-382.31379</v>
      </c>
    </row>
    <row r="48" spans="1:4" ht="45.75" thickBot="1">
      <c r="A48" s="13" t="s">
        <v>81</v>
      </c>
      <c r="B48" s="13" t="s">
        <v>82</v>
      </c>
      <c r="C48" s="14">
        <v>0</v>
      </c>
      <c r="D48" s="14">
        <v>0</v>
      </c>
    </row>
    <row r="49" spans="1:4" ht="57" thickBot="1">
      <c r="A49" s="13" t="s">
        <v>83</v>
      </c>
      <c r="B49" s="13" t="s">
        <v>84</v>
      </c>
      <c r="C49" s="14">
        <f>+-18959.83/1000</f>
        <v>-18.95983</v>
      </c>
      <c r="D49" s="14">
        <f>-382313.79/1000</f>
        <v>-382.31379</v>
      </c>
    </row>
    <row r="50" spans="1:4" ht="15.75" thickBot="1">
      <c r="A50" s="13" t="s">
        <v>85</v>
      </c>
      <c r="B50" s="13" t="s">
        <v>86</v>
      </c>
      <c r="C50" s="14">
        <v>0</v>
      </c>
      <c r="D50" s="14">
        <v>0</v>
      </c>
    </row>
    <row r="51" spans="1:4" ht="15.75" thickBot="1">
      <c r="A51" s="13" t="s">
        <v>87</v>
      </c>
      <c r="B51" s="13" t="s">
        <v>88</v>
      </c>
      <c r="C51" s="14">
        <v>0</v>
      </c>
      <c r="D51" s="14">
        <v>0</v>
      </c>
    </row>
    <row r="52" spans="1:4" ht="15.75" thickBot="1">
      <c r="A52" s="13" t="s">
        <v>89</v>
      </c>
      <c r="B52" s="13" t="s">
        <v>90</v>
      </c>
      <c r="C52" s="14">
        <v>0</v>
      </c>
      <c r="D52" s="14">
        <v>0</v>
      </c>
    </row>
    <row r="53" spans="1:4" ht="23.25" thickBot="1">
      <c r="A53" s="13" t="s">
        <v>91</v>
      </c>
      <c r="B53" s="13" t="s">
        <v>92</v>
      </c>
      <c r="C53" s="14">
        <v>0</v>
      </c>
      <c r="D53" s="14">
        <v>0</v>
      </c>
    </row>
    <row r="54" spans="1:4" ht="15.75" thickBot="1">
      <c r="A54" s="13" t="s">
        <v>14</v>
      </c>
      <c r="B54" s="13" t="s">
        <v>93</v>
      </c>
      <c r="C54" s="14">
        <v>0</v>
      </c>
      <c r="D54" s="14">
        <v>0</v>
      </c>
    </row>
    <row r="55" spans="1:4" ht="15.75" thickBot="1">
      <c r="A55" s="11" t="s">
        <v>14</v>
      </c>
      <c r="B55" s="11" t="s">
        <v>94</v>
      </c>
      <c r="C55" s="12">
        <f>C44+C47+C51+C52+C53+C54</f>
        <v>-15.94485</v>
      </c>
      <c r="D55" s="12">
        <f>D44+D47+D51+D52+D53+D54</f>
        <v>-379.20063999999996</v>
      </c>
    </row>
    <row r="56" spans="1:4" ht="15.75" thickBot="1">
      <c r="A56" s="11" t="s">
        <v>14</v>
      </c>
      <c r="B56" s="11" t="s">
        <v>95</v>
      </c>
      <c r="C56" s="12">
        <f>C43+C55</f>
        <v>476.4069099999976</v>
      </c>
      <c r="D56" s="12">
        <f>D43+D55</f>
        <v>878.9560100000033</v>
      </c>
    </row>
    <row r="57" spans="1:4" ht="15.75" thickBot="1">
      <c r="A57" s="13" t="s">
        <v>96</v>
      </c>
      <c r="B57" s="13" t="s">
        <v>97</v>
      </c>
      <c r="C57" s="14">
        <f>+-134489.09/1000</f>
        <v>-134.48909</v>
      </c>
      <c r="D57" s="14">
        <f>-220388.97/1000</f>
        <v>-220.38897</v>
      </c>
    </row>
    <row r="58" spans="1:4" ht="23.25" thickBot="1">
      <c r="A58" s="11" t="s">
        <v>14</v>
      </c>
      <c r="B58" s="11" t="s">
        <v>98</v>
      </c>
      <c r="C58" s="12">
        <f>C56+C57</f>
        <v>341.9178199999976</v>
      </c>
      <c r="D58" s="12">
        <f>D56+D57</f>
        <v>658.5670400000033</v>
      </c>
    </row>
    <row r="59" spans="1:4" ht="15.75" thickBot="1">
      <c r="A59" s="15"/>
      <c r="B59" s="15" t="s">
        <v>99</v>
      </c>
      <c r="C59" s="17">
        <f>C60</f>
        <v>0</v>
      </c>
      <c r="D59" s="17">
        <f>D60</f>
        <v>0</v>
      </c>
    </row>
    <row r="60" spans="1:4" ht="15.75" thickBot="1">
      <c r="A60" s="13" t="s">
        <v>14</v>
      </c>
      <c r="B60" s="13" t="s">
        <v>100</v>
      </c>
      <c r="C60" s="14">
        <v>0</v>
      </c>
      <c r="D60" s="14">
        <v>0</v>
      </c>
    </row>
    <row r="61" spans="1:4" ht="15.75" thickBot="1">
      <c r="A61" s="13" t="s">
        <v>14</v>
      </c>
      <c r="B61" s="13" t="s">
        <v>101</v>
      </c>
      <c r="C61" s="14">
        <f>C58+C60</f>
        <v>341.9178199999976</v>
      </c>
      <c r="D61" s="14">
        <f>D58+D60</f>
        <v>658.5670400000033</v>
      </c>
    </row>
    <row r="63" spans="3:4" ht="15">
      <c r="C63" s="49"/>
      <c r="D63" s="49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4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21.421875" style="0" bestFit="1" customWidth="1"/>
    <col min="6" max="6" width="14.28125" style="0" bestFit="1" customWidth="1"/>
    <col min="7" max="7" width="12.57421875" style="0" bestFit="1" customWidth="1"/>
  </cols>
  <sheetData>
    <row r="1" spans="1:4" ht="19.5" customHeight="1" thickBot="1">
      <c r="A1" s="71" t="s">
        <v>2</v>
      </c>
      <c r="B1" s="71"/>
      <c r="C1" s="71"/>
      <c r="D1" s="71"/>
    </row>
    <row r="2" spans="1:4" ht="20.25" thickBot="1">
      <c r="A2" s="15"/>
      <c r="B2" s="16" t="s">
        <v>5</v>
      </c>
      <c r="C2" s="55">
        <v>43008</v>
      </c>
      <c r="D2" s="55">
        <v>42735</v>
      </c>
    </row>
    <row r="3" spans="1:4" ht="15.75" thickBot="1">
      <c r="A3" s="15"/>
      <c r="B3" s="15" t="s">
        <v>7</v>
      </c>
      <c r="C3" s="17">
        <f>C58</f>
        <v>23036.220000000005</v>
      </c>
      <c r="D3" s="17">
        <f>D58</f>
        <v>-68472.81477</v>
      </c>
    </row>
    <row r="4" spans="1:4" ht="23.25" thickBot="1">
      <c r="A4" s="13" t="s">
        <v>8</v>
      </c>
      <c r="B4" s="13" t="s">
        <v>9</v>
      </c>
      <c r="C4" s="14">
        <v>668371.58</v>
      </c>
      <c r="D4" s="14">
        <v>861778.5192699999</v>
      </c>
    </row>
    <row r="5" spans="1:4" ht="15.75" thickBot="1">
      <c r="A5" s="13" t="s">
        <v>10</v>
      </c>
      <c r="B5" s="13" t="s">
        <v>11</v>
      </c>
      <c r="C5" s="14"/>
      <c r="D5" s="14"/>
    </row>
    <row r="6" spans="1:4" ht="15.75" thickBot="1">
      <c r="A6" s="13" t="s">
        <v>12</v>
      </c>
      <c r="B6" s="13" t="s">
        <v>13</v>
      </c>
      <c r="C6" s="14">
        <v>144.89</v>
      </c>
      <c r="D6" s="14">
        <v>200.10989999999998</v>
      </c>
    </row>
    <row r="7" spans="1:4" ht="15.75" thickBot="1">
      <c r="A7" s="13" t="s">
        <v>14</v>
      </c>
      <c r="B7" s="13" t="s">
        <v>15</v>
      </c>
      <c r="C7" s="14">
        <f>SUM(C8:C11)</f>
        <v>-10776.48</v>
      </c>
      <c r="D7" s="14">
        <f>SUM(D8:D11)</f>
        <v>-14461.41887</v>
      </c>
    </row>
    <row r="8" spans="1:4" ht="15.75" thickBot="1">
      <c r="A8" s="13" t="s">
        <v>16</v>
      </c>
      <c r="B8" s="13" t="s">
        <v>17</v>
      </c>
      <c r="C8" s="14"/>
      <c r="D8" s="14"/>
    </row>
    <row r="9" spans="1:4" ht="34.5" thickBot="1">
      <c r="A9" s="13" t="s">
        <v>18</v>
      </c>
      <c r="B9" s="13" t="s">
        <v>19</v>
      </c>
      <c r="C9" s="14">
        <v>-10776.48</v>
      </c>
      <c r="D9" s="14">
        <v>-13902.45062</v>
      </c>
    </row>
    <row r="10" spans="1:4" ht="15.75" thickBot="1">
      <c r="A10" s="13" t="s">
        <v>20</v>
      </c>
      <c r="B10" s="13" t="s">
        <v>21</v>
      </c>
      <c r="C10" s="14"/>
      <c r="D10" s="14"/>
    </row>
    <row r="11" spans="1:4" ht="23.25" thickBot="1">
      <c r="A11" s="13" t="s">
        <v>22</v>
      </c>
      <c r="B11" s="13" t="s">
        <v>23</v>
      </c>
      <c r="C11" s="14">
        <v>0</v>
      </c>
      <c r="D11" s="14">
        <v>-558.96825</v>
      </c>
    </row>
    <row r="12" spans="1:4" ht="15.75" thickBot="1">
      <c r="A12" s="13" t="s">
        <v>14</v>
      </c>
      <c r="B12" s="13" t="s">
        <v>24</v>
      </c>
      <c r="C12" s="14">
        <f>SUM(C13:C14)</f>
        <v>35947.55</v>
      </c>
      <c r="D12" s="14">
        <f>SUM(D13:D14)</f>
        <v>47469.10079</v>
      </c>
    </row>
    <row r="13" spans="1:4" ht="15.75" thickBot="1">
      <c r="A13" s="13" t="s">
        <v>25</v>
      </c>
      <c r="B13" s="13" t="s">
        <v>26</v>
      </c>
      <c r="C13" s="14">
        <v>35722.01</v>
      </c>
      <c r="D13" s="14">
        <v>46967.48291</v>
      </c>
    </row>
    <row r="14" spans="1:4" ht="15.75" thickBot="1">
      <c r="A14" s="13" t="s">
        <v>27</v>
      </c>
      <c r="B14" s="13" t="s">
        <v>28</v>
      </c>
      <c r="C14" s="14">
        <v>225.54</v>
      </c>
      <c r="D14" s="14">
        <v>501.61788</v>
      </c>
    </row>
    <row r="15" spans="1:4" ht="15.75" thickBot="1">
      <c r="A15" s="13" t="s">
        <v>14</v>
      </c>
      <c r="B15" s="13" t="s">
        <v>29</v>
      </c>
      <c r="C15" s="14">
        <f>SUM(C16:C18)</f>
        <v>-267865.9</v>
      </c>
      <c r="D15" s="14">
        <f>SUM(D16:D18)</f>
        <v>-359851.32812</v>
      </c>
    </row>
    <row r="16" spans="1:4" ht="15.75" thickBot="1">
      <c r="A16" s="13" t="s">
        <v>30</v>
      </c>
      <c r="B16" s="13" t="s">
        <v>31</v>
      </c>
      <c r="C16" s="14">
        <v>-201682.97</v>
      </c>
      <c r="D16" s="14">
        <v>-269791.05894</v>
      </c>
    </row>
    <row r="17" spans="1:4" ht="15.75" thickBot="1">
      <c r="A17" s="13" t="s">
        <v>32</v>
      </c>
      <c r="B17" s="13" t="s">
        <v>33</v>
      </c>
      <c r="C17" s="14">
        <v>-66182.93</v>
      </c>
      <c r="D17" s="14">
        <v>-90060.26918</v>
      </c>
    </row>
    <row r="18" spans="1:4" ht="15.75" thickBot="1">
      <c r="A18" s="13" t="s">
        <v>34</v>
      </c>
      <c r="B18" s="13" t="s">
        <v>35</v>
      </c>
      <c r="C18" s="14"/>
      <c r="D18" s="14"/>
    </row>
    <row r="19" spans="1:4" ht="15.75" thickBot="1">
      <c r="A19" s="13" t="s">
        <v>14</v>
      </c>
      <c r="B19" s="13" t="s">
        <v>36</v>
      </c>
      <c r="C19" s="14">
        <f>SUM(C20:C23)</f>
        <v>-346463.2</v>
      </c>
      <c r="D19" s="14">
        <f>SUM(D20:D23)</f>
        <v>-443476.89512</v>
      </c>
    </row>
    <row r="20" spans="1:4" ht="34.5" thickBot="1">
      <c r="A20" s="13" t="s">
        <v>37</v>
      </c>
      <c r="B20" s="13" t="s">
        <v>38</v>
      </c>
      <c r="C20" s="14">
        <v>-345432.18</v>
      </c>
      <c r="D20" s="14">
        <v>-440294.77011000004</v>
      </c>
    </row>
    <row r="21" spans="1:4" ht="15.75" thickBot="1">
      <c r="A21" s="13" t="s">
        <v>39</v>
      </c>
      <c r="B21" s="13" t="s">
        <v>40</v>
      </c>
      <c r="C21" s="14">
        <v>-1049.7</v>
      </c>
      <c r="D21" s="14">
        <v>-2334.80655</v>
      </c>
    </row>
    <row r="22" spans="1:4" ht="15.75" thickBot="1">
      <c r="A22" s="13" t="s">
        <v>41</v>
      </c>
      <c r="B22" s="13" t="s">
        <v>42</v>
      </c>
      <c r="C22" s="14">
        <v>18.68</v>
      </c>
      <c r="D22" s="14">
        <v>-847.31846</v>
      </c>
    </row>
    <row r="23" spans="1:4" ht="15.75" thickBot="1">
      <c r="A23" s="13" t="s">
        <v>43</v>
      </c>
      <c r="B23" s="13" t="s">
        <v>44</v>
      </c>
      <c r="C23" s="14"/>
      <c r="D23" s="14"/>
    </row>
    <row r="24" spans="1:4" ht="15.75" thickBot="1">
      <c r="A24" s="13" t="s">
        <v>14</v>
      </c>
      <c r="B24" s="13" t="s">
        <v>45</v>
      </c>
      <c r="C24" s="14">
        <f>SUM(C25:C27)</f>
        <v>-81017.92</v>
      </c>
      <c r="D24" s="14">
        <f>SUM(D25:D27)</f>
        <v>-107873.36145</v>
      </c>
    </row>
    <row r="25" spans="1:4" ht="15.75" thickBot="1">
      <c r="A25" s="13" t="s">
        <v>46</v>
      </c>
      <c r="B25" s="13" t="s">
        <v>47</v>
      </c>
      <c r="C25" s="14">
        <v>-2447.38</v>
      </c>
      <c r="D25" s="14">
        <v>-4117.19882</v>
      </c>
    </row>
    <row r="26" spans="1:6" ht="15.75" thickBot="1">
      <c r="A26" s="13" t="s">
        <v>48</v>
      </c>
      <c r="B26" s="13" t="s">
        <v>49</v>
      </c>
      <c r="C26" s="14">
        <v>-78570.54</v>
      </c>
      <c r="D26" s="14">
        <v>-103756.16262999999</v>
      </c>
      <c r="F26" s="18"/>
    </row>
    <row r="27" spans="1:4" ht="15.75" thickBot="1">
      <c r="A27" s="13" t="s">
        <v>50</v>
      </c>
      <c r="B27" s="13" t="s">
        <v>51</v>
      </c>
      <c r="C27" s="14"/>
      <c r="D27" s="14"/>
    </row>
    <row r="28" spans="1:4" ht="15.75" thickBot="1">
      <c r="A28" s="13" t="s">
        <v>14</v>
      </c>
      <c r="B28" s="13" t="s">
        <v>52</v>
      </c>
      <c r="C28" s="14">
        <v>30569.68</v>
      </c>
      <c r="D28" s="14">
        <v>43846.20445</v>
      </c>
    </row>
    <row r="29" spans="1:4" ht="15.75" thickBot="1">
      <c r="A29" s="13" t="s">
        <v>53</v>
      </c>
      <c r="B29" s="13" t="s">
        <v>54</v>
      </c>
      <c r="C29" s="14">
        <v>3358.18</v>
      </c>
      <c r="D29" s="14">
        <v>10177.00083</v>
      </c>
    </row>
    <row r="30" spans="1:4" ht="15.75" thickBot="1">
      <c r="A30" s="13" t="s">
        <v>14</v>
      </c>
      <c r="B30" s="13" t="s">
        <v>55</v>
      </c>
      <c r="C30" s="14">
        <f>C31+C35</f>
        <v>-7.77</v>
      </c>
      <c r="D30" s="14">
        <f>D31+D35</f>
        <v>55.641400000000004</v>
      </c>
    </row>
    <row r="31" spans="1:4" ht="15.75" thickBot="1">
      <c r="A31" s="13" t="s">
        <v>14</v>
      </c>
      <c r="B31" s="13" t="s">
        <v>56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57</v>
      </c>
      <c r="B32" s="13" t="s">
        <v>58</v>
      </c>
      <c r="C32" s="14"/>
      <c r="D32" s="14"/>
    </row>
    <row r="33" spans="1:3" ht="15.75" thickBot="1">
      <c r="A33" s="13" t="s">
        <v>59</v>
      </c>
      <c r="B33" s="13" t="s">
        <v>60</v>
      </c>
      <c r="C33" s="14"/>
    </row>
    <row r="34" spans="1:4" ht="15.75" thickBot="1">
      <c r="A34" s="13" t="s">
        <v>61</v>
      </c>
      <c r="B34" s="13" t="s">
        <v>62</v>
      </c>
      <c r="C34" s="14"/>
      <c r="D34" s="14"/>
    </row>
    <row r="35" spans="1:4" ht="15.75" thickBot="1">
      <c r="A35" s="13" t="s">
        <v>14</v>
      </c>
      <c r="B35" s="13" t="s">
        <v>63</v>
      </c>
      <c r="C35" s="14">
        <f>SUM(C36:C38)</f>
        <v>-7.77</v>
      </c>
      <c r="D35" s="14">
        <f>SUM(D36:D38)</f>
        <v>55.641400000000004</v>
      </c>
    </row>
    <row r="36" spans="1:4" ht="15.75" thickBot="1">
      <c r="A36" s="13" t="s">
        <v>64</v>
      </c>
      <c r="B36" s="13" t="s">
        <v>58</v>
      </c>
      <c r="C36" s="14"/>
      <c r="D36" s="14"/>
    </row>
    <row r="37" spans="1:4" ht="15.75" thickBot="1">
      <c r="A37" s="13" t="s">
        <v>65</v>
      </c>
      <c r="B37" s="13" t="s">
        <v>60</v>
      </c>
      <c r="C37" s="14">
        <v>-7.77</v>
      </c>
      <c r="D37" s="14">
        <v>55.641400000000004</v>
      </c>
    </row>
    <row r="38" spans="1:4" ht="15.75" thickBot="1">
      <c r="A38" s="13" t="s">
        <v>66</v>
      </c>
      <c r="B38" s="13" t="s">
        <v>62</v>
      </c>
      <c r="C38" s="14"/>
      <c r="D38" s="14"/>
    </row>
    <row r="39" spans="1:4" ht="15.75" thickBot="1">
      <c r="A39" s="13" t="s">
        <v>67</v>
      </c>
      <c r="B39" s="13" t="s">
        <v>68</v>
      </c>
      <c r="C39" s="14"/>
      <c r="D39" s="14"/>
    </row>
    <row r="40" spans="1:4" ht="15.75" thickBot="1">
      <c r="A40" s="13" t="s">
        <v>67</v>
      </c>
      <c r="B40" s="13" t="s">
        <v>69</v>
      </c>
      <c r="C40" s="14">
        <f>SUM(C41:C42)</f>
        <v>131.39999999999998</v>
      </c>
      <c r="D40" s="14">
        <f>SUM(D41:D42)</f>
        <v>-90752.45629</v>
      </c>
    </row>
    <row r="41" spans="1:4" ht="15.75" thickBot="1">
      <c r="A41" s="13" t="s">
        <v>70</v>
      </c>
      <c r="B41" s="13" t="s">
        <v>71</v>
      </c>
      <c r="C41" s="14">
        <v>-251.11</v>
      </c>
      <c r="D41" s="14">
        <f>-91050409.31/1000</f>
        <v>-91050.40931</v>
      </c>
    </row>
    <row r="42" spans="1:4" ht="15.75" thickBot="1">
      <c r="A42" s="13" t="s">
        <v>72</v>
      </c>
      <c r="B42" s="13" t="s">
        <v>73</v>
      </c>
      <c r="C42" s="14">
        <v>382.51</v>
      </c>
      <c r="D42" s="14">
        <f>297953.02/1000</f>
        <v>297.95302000000004</v>
      </c>
    </row>
    <row r="43" spans="1:4" ht="15.75" thickBot="1">
      <c r="A43" s="11" t="s">
        <v>14</v>
      </c>
      <c r="B43" s="11" t="s">
        <v>74</v>
      </c>
      <c r="C43" s="12">
        <f>C4+C5+C6+C7+C12+C15+C19+C24+C28+C29+C30+C39+C40</f>
        <v>32392.010000000006</v>
      </c>
      <c r="D43" s="12">
        <f>D4+D5+D6+D7+D12+D15+D19+D24+D28+D29+D30+D39+D40</f>
        <v>-52888.88320999999</v>
      </c>
    </row>
    <row r="44" spans="1:4" ht="15.75" thickBot="1">
      <c r="A44" s="13" t="s">
        <v>14</v>
      </c>
      <c r="B44" s="13" t="s">
        <v>75</v>
      </c>
      <c r="C44" s="14">
        <f>SUM(C45:C46)</f>
        <v>271.7</v>
      </c>
      <c r="D44" s="14">
        <f>SUM(D45:D46)</f>
        <v>555.83223</v>
      </c>
    </row>
    <row r="45" spans="1:4" ht="15.75" thickBot="1">
      <c r="A45" s="13" t="s">
        <v>76</v>
      </c>
      <c r="B45" s="13" t="s">
        <v>77</v>
      </c>
      <c r="C45" s="14"/>
      <c r="D45" s="14">
        <v>555.83223</v>
      </c>
    </row>
    <row r="46" spans="1:4" ht="15.75" thickBot="1">
      <c r="A46" s="13" t="s">
        <v>78</v>
      </c>
      <c r="B46" s="13" t="s">
        <v>79</v>
      </c>
      <c r="C46" s="14">
        <v>271.7</v>
      </c>
      <c r="D46" s="14"/>
    </row>
    <row r="47" spans="1:4" ht="15.75" thickBot="1">
      <c r="A47" s="13" t="s">
        <v>14</v>
      </c>
      <c r="B47" s="13" t="s">
        <v>80</v>
      </c>
      <c r="C47" s="14">
        <f>SUM(C48:C50)</f>
        <v>-9660.19</v>
      </c>
      <c r="D47" s="14">
        <f>SUM(D48:D50)</f>
        <v>-16063.4605</v>
      </c>
    </row>
    <row r="48" spans="1:4" ht="45.75" thickBot="1">
      <c r="A48" s="13" t="s">
        <v>81</v>
      </c>
      <c r="B48" s="13" t="s">
        <v>82</v>
      </c>
      <c r="C48" s="14"/>
      <c r="D48" s="14"/>
    </row>
    <row r="49" spans="1:7" ht="57" thickBot="1">
      <c r="A49" s="13" t="s">
        <v>83</v>
      </c>
      <c r="B49" s="13" t="s">
        <v>84</v>
      </c>
      <c r="C49" s="14">
        <v>-9660.19</v>
      </c>
      <c r="D49" s="14">
        <v>-16063.4605</v>
      </c>
      <c r="G49" s="18"/>
    </row>
    <row r="50" spans="1:4" ht="15.75" thickBot="1">
      <c r="A50" s="13" t="s">
        <v>85</v>
      </c>
      <c r="B50" s="13" t="s">
        <v>86</v>
      </c>
      <c r="C50" s="14"/>
      <c r="D50" s="14"/>
    </row>
    <row r="51" spans="1:4" ht="15.75" thickBot="1">
      <c r="A51" s="13" t="s">
        <v>87</v>
      </c>
      <c r="B51" s="13" t="s">
        <v>88</v>
      </c>
      <c r="C51" s="14"/>
      <c r="D51" s="14"/>
    </row>
    <row r="52" spans="1:4" ht="15.75" thickBot="1">
      <c r="A52" s="13" t="s">
        <v>89</v>
      </c>
      <c r="B52" s="13" t="s">
        <v>90</v>
      </c>
      <c r="C52" s="14">
        <v>-1.93</v>
      </c>
      <c r="D52" s="14">
        <v>7.74886</v>
      </c>
    </row>
    <row r="53" spans="1:4" ht="23.25" thickBot="1">
      <c r="A53" s="13" t="s">
        <v>91</v>
      </c>
      <c r="B53" s="13" t="s">
        <v>92</v>
      </c>
      <c r="C53" s="14"/>
      <c r="D53" s="14"/>
    </row>
    <row r="54" spans="1:4" ht="15.75" thickBot="1">
      <c r="A54" s="13" t="s">
        <v>14</v>
      </c>
      <c r="B54" s="13" t="s">
        <v>93</v>
      </c>
      <c r="C54" s="14"/>
      <c r="D54" s="14"/>
    </row>
    <row r="55" spans="1:4" ht="15.75" thickBot="1">
      <c r="A55" s="11" t="s">
        <v>14</v>
      </c>
      <c r="B55" s="11" t="s">
        <v>94</v>
      </c>
      <c r="C55" s="12">
        <f>C44+C47+C51+C52+C53+C54</f>
        <v>-9390.42</v>
      </c>
      <c r="D55" s="12">
        <f>D44+D47+D51+D52+D53+D54</f>
        <v>-15499.87941</v>
      </c>
    </row>
    <row r="56" spans="1:4" ht="15.75" thickBot="1">
      <c r="A56" s="11" t="s">
        <v>14</v>
      </c>
      <c r="B56" s="11" t="s">
        <v>95</v>
      </c>
      <c r="C56" s="12">
        <f>C43+C55</f>
        <v>23001.590000000004</v>
      </c>
      <c r="D56" s="12">
        <f>D43+D55</f>
        <v>-68388.76262</v>
      </c>
    </row>
    <row r="57" spans="1:4" ht="15.75" thickBot="1">
      <c r="A57" s="13" t="s">
        <v>96</v>
      </c>
      <c r="B57" s="13" t="s">
        <v>97</v>
      </c>
      <c r="C57" s="14">
        <v>34.63</v>
      </c>
      <c r="D57" s="14">
        <v>-84.05215</v>
      </c>
    </row>
    <row r="58" spans="1:4" ht="23.25" thickBot="1">
      <c r="A58" s="11" t="s">
        <v>14</v>
      </c>
      <c r="B58" s="11" t="s">
        <v>98</v>
      </c>
      <c r="C58" s="12">
        <f>C56+C57</f>
        <v>23036.220000000005</v>
      </c>
      <c r="D58" s="12">
        <f>D43+D55+D57</f>
        <v>-68472.81477</v>
      </c>
    </row>
    <row r="59" spans="1:4" ht="15.75" thickBot="1">
      <c r="A59" s="15"/>
      <c r="B59" s="15" t="s">
        <v>99</v>
      </c>
      <c r="C59" s="17">
        <f>C60</f>
        <v>0</v>
      </c>
      <c r="D59" s="17">
        <f>D60</f>
        <v>0</v>
      </c>
    </row>
    <row r="60" spans="1:4" ht="15.75" thickBot="1">
      <c r="A60" s="13" t="s">
        <v>14</v>
      </c>
      <c r="B60" s="13" t="s">
        <v>100</v>
      </c>
      <c r="C60" s="14"/>
      <c r="D60" s="14"/>
    </row>
    <row r="61" spans="1:4" ht="15.75" thickBot="1">
      <c r="A61" s="13" t="s">
        <v>14</v>
      </c>
      <c r="B61" s="13" t="s">
        <v>101</v>
      </c>
      <c r="C61" s="14">
        <f>C58+C60</f>
        <v>23036.220000000005</v>
      </c>
      <c r="D61" s="14">
        <f>D58+D60</f>
        <v>-68472.81477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zoomScalePageLayoutView="0" workbookViewId="0" topLeftCell="A1">
      <selection activeCell="A1" sqref="A1:D99"/>
    </sheetView>
  </sheetViews>
  <sheetFormatPr defaultColWidth="9.140625" defaultRowHeight="15"/>
  <cols>
    <col min="1" max="1" width="28.8515625" style="43" customWidth="1"/>
    <col min="2" max="2" width="86.57421875" style="43" customWidth="1"/>
    <col min="3" max="4" width="15.421875" style="43" customWidth="1"/>
    <col min="5" max="16384" width="9.140625" style="43" customWidth="1"/>
  </cols>
  <sheetData>
    <row r="1" spans="1:4" s="42" customFormat="1" ht="39.75" customHeight="1" thickBot="1">
      <c r="A1" s="56" t="s">
        <v>119</v>
      </c>
      <c r="B1" s="57"/>
      <c r="C1" s="57"/>
      <c r="D1" s="58"/>
    </row>
    <row r="2" spans="1:4" s="42" customFormat="1" ht="19.5" customHeight="1" thickBot="1">
      <c r="A2" s="59"/>
      <c r="B2" s="60"/>
      <c r="C2" s="60"/>
      <c r="D2" s="61"/>
    </row>
    <row r="3" spans="1:4" s="42" customFormat="1" ht="19.5" customHeight="1" thickBot="1">
      <c r="A3" s="62"/>
      <c r="B3" s="63"/>
      <c r="C3" s="63"/>
      <c r="D3" s="63"/>
    </row>
    <row r="4" spans="1:4" ht="19.5" customHeight="1" thickBot="1">
      <c r="A4" s="64" t="s">
        <v>2</v>
      </c>
      <c r="B4" s="64"/>
      <c r="C4" s="64"/>
      <c r="D4" s="64"/>
    </row>
    <row r="5" spans="1:4" ht="15.75" thickBot="1">
      <c r="A5" s="28" t="s">
        <v>1</v>
      </c>
      <c r="B5" s="28" t="s">
        <v>120</v>
      </c>
      <c r="C5" s="28" t="s">
        <v>3</v>
      </c>
      <c r="D5" s="28" t="s">
        <v>4</v>
      </c>
    </row>
    <row r="6" spans="1:4" ht="15">
      <c r="A6" s="29"/>
      <c r="B6" s="30" t="s">
        <v>7</v>
      </c>
      <c r="C6" s="31" t="s">
        <v>1</v>
      </c>
      <c r="D6" s="31" t="s">
        <v>1</v>
      </c>
    </row>
    <row r="7" spans="1:4" ht="24">
      <c r="A7" s="32" t="s">
        <v>8</v>
      </c>
      <c r="B7" s="32" t="s">
        <v>9</v>
      </c>
      <c r="C7" s="33">
        <v>0</v>
      </c>
      <c r="D7" s="33">
        <v>131</v>
      </c>
    </row>
    <row r="8" spans="1:4" ht="15">
      <c r="A8" s="32" t="s">
        <v>10</v>
      </c>
      <c r="B8" s="32" t="s">
        <v>11</v>
      </c>
      <c r="C8" s="33">
        <v>0</v>
      </c>
      <c r="D8" s="33">
        <v>0</v>
      </c>
    </row>
    <row r="9" spans="1:4" ht="15">
      <c r="A9" s="32" t="s">
        <v>12</v>
      </c>
      <c r="B9" s="32" t="s">
        <v>13</v>
      </c>
      <c r="C9" s="33">
        <v>0</v>
      </c>
      <c r="D9" s="33">
        <v>1409</v>
      </c>
    </row>
    <row r="10" spans="1:4" ht="15">
      <c r="A10" s="32"/>
      <c r="B10" s="32" t="s">
        <v>15</v>
      </c>
      <c r="C10" s="34">
        <f>+C11+C12+C13+C14</f>
        <v>-13640</v>
      </c>
      <c r="D10" s="34">
        <f>+D11+D12+D13+D14</f>
        <v>-22316</v>
      </c>
    </row>
    <row r="11" spans="1:4" ht="15">
      <c r="A11" s="32" t="s">
        <v>16</v>
      </c>
      <c r="B11" s="32" t="s">
        <v>121</v>
      </c>
      <c r="C11" s="33">
        <v>0</v>
      </c>
      <c r="D11" s="33">
        <v>0</v>
      </c>
    </row>
    <row r="12" spans="1:4" ht="35.25">
      <c r="A12" s="32" t="s">
        <v>18</v>
      </c>
      <c r="B12" s="32" t="s">
        <v>122</v>
      </c>
      <c r="C12" s="33">
        <v>-117</v>
      </c>
      <c r="D12" s="33">
        <v>-162</v>
      </c>
    </row>
    <row r="13" spans="1:4" ht="15">
      <c r="A13" s="32" t="s">
        <v>20</v>
      </c>
      <c r="B13" s="32" t="s">
        <v>123</v>
      </c>
      <c r="C13" s="33">
        <v>-13523</v>
      </c>
      <c r="D13" s="33">
        <v>-22154</v>
      </c>
    </row>
    <row r="14" spans="1:4" ht="24">
      <c r="A14" s="32" t="s">
        <v>22</v>
      </c>
      <c r="B14" s="32" t="s">
        <v>124</v>
      </c>
      <c r="C14" s="33">
        <v>0</v>
      </c>
      <c r="D14" s="33">
        <v>0</v>
      </c>
    </row>
    <row r="15" spans="1:4" ht="15">
      <c r="A15" s="32"/>
      <c r="B15" s="32" t="s">
        <v>24</v>
      </c>
      <c r="C15" s="34">
        <f>+C16+C17</f>
        <v>0</v>
      </c>
      <c r="D15" s="34">
        <f>+D16+D17</f>
        <v>1390</v>
      </c>
    </row>
    <row r="16" spans="1:4" ht="15">
      <c r="A16" s="32" t="s">
        <v>25</v>
      </c>
      <c r="B16" s="32" t="s">
        <v>125</v>
      </c>
      <c r="C16" s="33">
        <v>0</v>
      </c>
      <c r="D16" s="33">
        <v>1390</v>
      </c>
    </row>
    <row r="17" spans="1:4" ht="15">
      <c r="A17" s="32" t="s">
        <v>27</v>
      </c>
      <c r="B17" s="32" t="s">
        <v>126</v>
      </c>
      <c r="C17" s="33">
        <v>0</v>
      </c>
      <c r="D17" s="33">
        <v>0</v>
      </c>
    </row>
    <row r="18" spans="1:4" ht="15">
      <c r="A18" s="32"/>
      <c r="B18" s="32" t="s">
        <v>29</v>
      </c>
      <c r="C18" s="34">
        <f>+C19+C20+C21</f>
        <v>-32095</v>
      </c>
      <c r="D18" s="34">
        <f>+D19+D20+D21</f>
        <v>-42789</v>
      </c>
    </row>
    <row r="19" spans="1:4" ht="15">
      <c r="A19" s="32" t="s">
        <v>30</v>
      </c>
      <c r="B19" s="32" t="s">
        <v>127</v>
      </c>
      <c r="C19" s="33">
        <v>-26016</v>
      </c>
      <c r="D19" s="33">
        <v>-35257</v>
      </c>
    </row>
    <row r="20" spans="1:4" ht="15">
      <c r="A20" s="32" t="s">
        <v>32</v>
      </c>
      <c r="B20" s="32" t="s">
        <v>128</v>
      </c>
      <c r="C20" s="33">
        <v>-6938</v>
      </c>
      <c r="D20" s="33">
        <v>-8781</v>
      </c>
    </row>
    <row r="21" spans="1:4" ht="15">
      <c r="A21" s="32" t="s">
        <v>34</v>
      </c>
      <c r="B21" s="32" t="s">
        <v>129</v>
      </c>
      <c r="C21" s="33">
        <v>859</v>
      </c>
      <c r="D21" s="33">
        <v>1249</v>
      </c>
    </row>
    <row r="22" spans="1:4" ht="15">
      <c r="A22" s="32"/>
      <c r="B22" s="32" t="s">
        <v>36</v>
      </c>
      <c r="C22" s="34">
        <f>+C23+C24+C25+C26</f>
        <v>-42355</v>
      </c>
      <c r="D22" s="34">
        <f>+D23+D24+D25+D26</f>
        <v>-61351</v>
      </c>
    </row>
    <row r="23" spans="1:4" ht="35.25">
      <c r="A23" s="32" t="s">
        <v>37</v>
      </c>
      <c r="B23" s="32" t="s">
        <v>130</v>
      </c>
      <c r="C23" s="33">
        <v>-42354</v>
      </c>
      <c r="D23" s="33">
        <v>-61347</v>
      </c>
    </row>
    <row r="24" spans="1:4" ht="15">
      <c r="A24" s="32" t="s">
        <v>39</v>
      </c>
      <c r="B24" s="32" t="s">
        <v>131</v>
      </c>
      <c r="C24" s="33">
        <v>-1</v>
      </c>
      <c r="D24" s="33">
        <v>-3</v>
      </c>
    </row>
    <row r="25" spans="1:4" ht="15">
      <c r="A25" s="32" t="s">
        <v>41</v>
      </c>
      <c r="B25" s="32" t="s">
        <v>132</v>
      </c>
      <c r="C25" s="33">
        <v>0</v>
      </c>
      <c r="D25" s="33">
        <v>0</v>
      </c>
    </row>
    <row r="26" spans="1:4" ht="15">
      <c r="A26" s="32" t="s">
        <v>43</v>
      </c>
      <c r="B26" s="32" t="s">
        <v>133</v>
      </c>
      <c r="C26" s="33">
        <v>0</v>
      </c>
      <c r="D26" s="33">
        <v>-1</v>
      </c>
    </row>
    <row r="27" spans="1:4" ht="15">
      <c r="A27" s="32"/>
      <c r="B27" s="32" t="s">
        <v>45</v>
      </c>
      <c r="C27" s="34">
        <f>+C28+C29+C30</f>
        <v>-28970</v>
      </c>
      <c r="D27" s="34">
        <f>+D28+D29+D30</f>
        <v>-23678</v>
      </c>
    </row>
    <row r="28" spans="1:4" ht="15">
      <c r="A28" s="32" t="s">
        <v>46</v>
      </c>
      <c r="B28" s="32" t="s">
        <v>134</v>
      </c>
      <c r="C28" s="33">
        <v>-18404</v>
      </c>
      <c r="D28" s="33">
        <v>-10429</v>
      </c>
    </row>
    <row r="29" spans="1:4" ht="15">
      <c r="A29" s="32" t="s">
        <v>48</v>
      </c>
      <c r="B29" s="32" t="s">
        <v>135</v>
      </c>
      <c r="C29" s="33">
        <v>-10566</v>
      </c>
      <c r="D29" s="33">
        <v>-13249</v>
      </c>
    </row>
    <row r="30" spans="1:4" ht="15">
      <c r="A30" s="32" t="s">
        <v>50</v>
      </c>
      <c r="B30" s="32" t="s">
        <v>136</v>
      </c>
      <c r="C30" s="33">
        <v>0</v>
      </c>
      <c r="D30" s="33">
        <v>0</v>
      </c>
    </row>
    <row r="31" spans="1:4" ht="15">
      <c r="A31" s="32"/>
      <c r="B31" s="32" t="s">
        <v>52</v>
      </c>
      <c r="C31" s="33">
        <v>343</v>
      </c>
      <c r="D31" s="33">
        <v>733</v>
      </c>
    </row>
    <row r="32" spans="1:4" ht="15">
      <c r="A32" s="32" t="s">
        <v>53</v>
      </c>
      <c r="B32" s="32" t="s">
        <v>54</v>
      </c>
      <c r="C32" s="33">
        <v>0</v>
      </c>
      <c r="D32" s="33">
        <v>0</v>
      </c>
    </row>
    <row r="33" spans="1:4" ht="15">
      <c r="A33" s="32"/>
      <c r="B33" s="32" t="s">
        <v>55</v>
      </c>
      <c r="C33" s="34">
        <f>+C34+C38</f>
        <v>0</v>
      </c>
      <c r="D33" s="34">
        <f>+D34+D38</f>
        <v>8</v>
      </c>
    </row>
    <row r="34" spans="1:4" ht="15">
      <c r="A34" s="32"/>
      <c r="B34" s="32" t="s">
        <v>137</v>
      </c>
      <c r="C34" s="34">
        <f>+C35+C36+C37</f>
        <v>0</v>
      </c>
      <c r="D34" s="34">
        <f>+D35+D36+D37</f>
        <v>13</v>
      </c>
    </row>
    <row r="35" spans="1:4" ht="15">
      <c r="A35" s="32" t="s">
        <v>57</v>
      </c>
      <c r="B35" s="32" t="s">
        <v>138</v>
      </c>
      <c r="C35" s="33">
        <v>0</v>
      </c>
      <c r="D35" s="33">
        <v>0</v>
      </c>
    </row>
    <row r="36" spans="1:4" ht="15">
      <c r="A36" s="32" t="s">
        <v>59</v>
      </c>
      <c r="B36" s="32" t="s">
        <v>139</v>
      </c>
      <c r="C36" s="33">
        <v>0</v>
      </c>
      <c r="D36" s="33">
        <v>13</v>
      </c>
    </row>
    <row r="37" spans="1:4" ht="15">
      <c r="A37" s="32" t="s">
        <v>61</v>
      </c>
      <c r="B37" s="32" t="s">
        <v>140</v>
      </c>
      <c r="C37" s="33">
        <v>0</v>
      </c>
      <c r="D37" s="33">
        <v>0</v>
      </c>
    </row>
    <row r="38" spans="1:4" ht="15">
      <c r="A38" s="32"/>
      <c r="B38" s="32" t="s">
        <v>141</v>
      </c>
      <c r="C38" s="34">
        <f>+C39+C40+C41</f>
        <v>0</v>
      </c>
      <c r="D38" s="34">
        <f>+D39+D40+D41</f>
        <v>-5</v>
      </c>
    </row>
    <row r="39" spans="1:4" ht="15">
      <c r="A39" s="32" t="s">
        <v>64</v>
      </c>
      <c r="B39" s="32" t="s">
        <v>138</v>
      </c>
      <c r="C39" s="33">
        <v>0</v>
      </c>
      <c r="D39" s="33">
        <v>0</v>
      </c>
    </row>
    <row r="40" spans="1:4" ht="15">
      <c r="A40" s="32" t="s">
        <v>65</v>
      </c>
      <c r="B40" s="32" t="s">
        <v>139</v>
      </c>
      <c r="C40" s="33">
        <v>0</v>
      </c>
      <c r="D40" s="33">
        <v>-5</v>
      </c>
    </row>
    <row r="41" spans="1:4" ht="15">
      <c r="A41" s="32" t="s">
        <v>66</v>
      </c>
      <c r="B41" s="32" t="s">
        <v>140</v>
      </c>
      <c r="C41" s="33">
        <v>0</v>
      </c>
      <c r="D41" s="33">
        <v>0</v>
      </c>
    </row>
    <row r="42" spans="1:4" ht="15">
      <c r="A42" s="32" t="s">
        <v>142</v>
      </c>
      <c r="B42" s="32" t="s">
        <v>68</v>
      </c>
      <c r="C42" s="33">
        <v>0</v>
      </c>
      <c r="D42" s="33">
        <v>0</v>
      </c>
    </row>
    <row r="43" spans="1:4" ht="15">
      <c r="A43" s="32" t="s">
        <v>142</v>
      </c>
      <c r="B43" s="32" t="s">
        <v>69</v>
      </c>
      <c r="C43" s="34">
        <f>+C44+C45</f>
        <v>0</v>
      </c>
      <c r="D43" s="34">
        <f>+D44+D45</f>
        <v>0</v>
      </c>
    </row>
    <row r="44" spans="1:4" ht="15">
      <c r="A44" s="32" t="s">
        <v>70</v>
      </c>
      <c r="B44" s="32" t="s">
        <v>143</v>
      </c>
      <c r="C44" s="33">
        <v>0</v>
      </c>
      <c r="D44" s="33">
        <v>0</v>
      </c>
    </row>
    <row r="45" spans="1:4" ht="15">
      <c r="A45" s="32" t="s">
        <v>72</v>
      </c>
      <c r="B45" s="32" t="s">
        <v>144</v>
      </c>
      <c r="C45" s="33">
        <v>0</v>
      </c>
      <c r="D45" s="33">
        <v>0</v>
      </c>
    </row>
    <row r="46" spans="1:4" ht="15">
      <c r="A46" s="35"/>
      <c r="B46" s="35" t="s">
        <v>74</v>
      </c>
      <c r="C46" s="36">
        <f>+C7+C8+C9+C10+C15+C18+C22+C27+C31+C32+C33+C42+C43</f>
        <v>-116717</v>
      </c>
      <c r="D46" s="36">
        <f>+D7+D8+D9+D10+D15+D18+D22+D27+D31+D32+D33+D42+D43</f>
        <v>-146463</v>
      </c>
    </row>
    <row r="47" spans="1:4" ht="15">
      <c r="A47" s="32"/>
      <c r="B47" s="32" t="s">
        <v>75</v>
      </c>
      <c r="C47" s="34">
        <f>+C48+C49</f>
        <v>7</v>
      </c>
      <c r="D47" s="34">
        <f>+D48+D49</f>
        <v>55</v>
      </c>
    </row>
    <row r="48" spans="1:4" ht="15">
      <c r="A48" s="32" t="s">
        <v>76</v>
      </c>
      <c r="B48" s="32" t="s">
        <v>145</v>
      </c>
      <c r="C48" s="33">
        <v>0</v>
      </c>
      <c r="D48" s="33">
        <v>0</v>
      </c>
    </row>
    <row r="49" spans="1:4" ht="15">
      <c r="A49" s="32" t="s">
        <v>78</v>
      </c>
      <c r="B49" s="32" t="s">
        <v>146</v>
      </c>
      <c r="C49" s="33">
        <v>7</v>
      </c>
      <c r="D49" s="33">
        <v>55</v>
      </c>
    </row>
    <row r="50" spans="1:4" ht="15">
      <c r="A50" s="32"/>
      <c r="B50" s="32" t="s">
        <v>80</v>
      </c>
      <c r="C50" s="34">
        <f>+C51+C52+C53</f>
        <v>-3</v>
      </c>
      <c r="D50" s="34">
        <f>+D51+D52+D53</f>
        <v>-3</v>
      </c>
    </row>
    <row r="51" spans="1:4" ht="46.5">
      <c r="A51" s="32" t="s">
        <v>81</v>
      </c>
      <c r="B51" s="32" t="s">
        <v>147</v>
      </c>
      <c r="C51" s="33">
        <v>0</v>
      </c>
      <c r="D51" s="33">
        <v>0</v>
      </c>
    </row>
    <row r="52" spans="1:4" ht="57.75">
      <c r="A52" s="32" t="s">
        <v>83</v>
      </c>
      <c r="B52" s="32" t="s">
        <v>148</v>
      </c>
      <c r="C52" s="33">
        <v>-3</v>
      </c>
      <c r="D52" s="33">
        <v>-3</v>
      </c>
    </row>
    <row r="53" spans="1:4" ht="15">
      <c r="A53" s="32" t="s">
        <v>85</v>
      </c>
      <c r="B53" s="32" t="s">
        <v>149</v>
      </c>
      <c r="C53" s="33">
        <v>0</v>
      </c>
      <c r="D53" s="33">
        <v>0</v>
      </c>
    </row>
    <row r="54" spans="1:4" ht="15">
      <c r="A54" s="32" t="s">
        <v>87</v>
      </c>
      <c r="B54" s="32" t="s">
        <v>88</v>
      </c>
      <c r="C54" s="33">
        <v>0</v>
      </c>
      <c r="D54" s="33">
        <v>0</v>
      </c>
    </row>
    <row r="55" spans="1:4" ht="15">
      <c r="A55" s="32" t="s">
        <v>89</v>
      </c>
      <c r="B55" s="32" t="s">
        <v>90</v>
      </c>
      <c r="C55" s="33">
        <v>0</v>
      </c>
      <c r="D55" s="33">
        <v>0</v>
      </c>
    </row>
    <row r="56" spans="1:4" ht="24">
      <c r="A56" s="32" t="s">
        <v>91</v>
      </c>
      <c r="B56" s="32" t="s">
        <v>92</v>
      </c>
      <c r="C56" s="33">
        <v>0</v>
      </c>
      <c r="D56" s="33">
        <v>0</v>
      </c>
    </row>
    <row r="57" spans="1:4" ht="15">
      <c r="A57" s="32"/>
      <c r="B57" s="32" t="s">
        <v>93</v>
      </c>
      <c r="C57" s="33">
        <v>0</v>
      </c>
      <c r="D57" s="33">
        <v>0</v>
      </c>
    </row>
    <row r="58" spans="1:4" ht="15">
      <c r="A58" s="35"/>
      <c r="B58" s="35" t="s">
        <v>94</v>
      </c>
      <c r="C58" s="36">
        <f>+C47+C50+C54+C55+C56+C57</f>
        <v>4</v>
      </c>
      <c r="D58" s="36">
        <f>+D47+D50+D54+D55+D56+D57</f>
        <v>52</v>
      </c>
    </row>
    <row r="59" spans="1:4" ht="15">
      <c r="A59" s="35"/>
      <c r="B59" s="35" t="s">
        <v>95</v>
      </c>
      <c r="C59" s="36">
        <f>+C46+C58</f>
        <v>-116713</v>
      </c>
      <c r="D59" s="36">
        <f>+D46+D58</f>
        <v>-146411</v>
      </c>
    </row>
    <row r="60" spans="1:4" ht="15">
      <c r="A60" s="32" t="s">
        <v>96</v>
      </c>
      <c r="B60" s="32" t="s">
        <v>97</v>
      </c>
      <c r="C60" s="33">
        <v>0</v>
      </c>
      <c r="D60" s="33">
        <v>0</v>
      </c>
    </row>
    <row r="61" spans="1:4" ht="24">
      <c r="A61" s="35"/>
      <c r="B61" s="35" t="s">
        <v>98</v>
      </c>
      <c r="C61" s="36">
        <f>+C59+C60</f>
        <v>-116713</v>
      </c>
      <c r="D61" s="36">
        <f>+D59+D60</f>
        <v>-146411</v>
      </c>
    </row>
    <row r="62" spans="1:4" ht="15">
      <c r="A62" s="29"/>
      <c r="B62" s="30" t="s">
        <v>99</v>
      </c>
      <c r="C62" s="31" t="s">
        <v>1</v>
      </c>
      <c r="D62" s="31" t="s">
        <v>1</v>
      </c>
    </row>
    <row r="63" spans="1:4" ht="15">
      <c r="A63" s="32"/>
      <c r="B63" s="32" t="s">
        <v>100</v>
      </c>
      <c r="C63" s="33">
        <v>0</v>
      </c>
      <c r="D63" s="33">
        <v>0</v>
      </c>
    </row>
    <row r="64" spans="1:4" ht="15">
      <c r="A64" s="32"/>
      <c r="B64" s="32" t="s">
        <v>101</v>
      </c>
      <c r="C64" s="36">
        <f>+C61+C63</f>
        <v>-116713</v>
      </c>
      <c r="D64" s="36">
        <f>+D61+D63</f>
        <v>-146411</v>
      </c>
    </row>
    <row r="65" spans="1:4" ht="15">
      <c r="A65" s="44"/>
      <c r="B65" s="44"/>
      <c r="C65" s="44"/>
      <c r="D65" s="44"/>
    </row>
    <row r="66" spans="1:4" ht="15">
      <c r="A66" s="45"/>
      <c r="B66" s="44"/>
      <c r="C66" s="44"/>
      <c r="D66" s="44"/>
    </row>
    <row r="67" spans="1:4" ht="15">
      <c r="A67" s="44"/>
      <c r="B67" s="44"/>
      <c r="C67" s="44"/>
      <c r="D67" s="44"/>
    </row>
    <row r="68" spans="1:4" ht="15">
      <c r="A68" s="44"/>
      <c r="B68" s="44"/>
      <c r="C68" s="44"/>
      <c r="D68" s="44"/>
    </row>
    <row r="69" spans="1:4" ht="15">
      <c r="A69" s="44"/>
      <c r="B69" s="44"/>
      <c r="C69" s="44"/>
      <c r="D69" s="44"/>
    </row>
    <row r="70" spans="1:4" ht="15">
      <c r="A70" s="44"/>
      <c r="B70" s="44"/>
      <c r="C70" s="44"/>
      <c r="D70" s="44"/>
    </row>
    <row r="71" spans="1:4" ht="15">
      <c r="A71" s="44"/>
      <c r="B71" s="44"/>
      <c r="C71" s="44"/>
      <c r="D71" s="44"/>
    </row>
    <row r="72" spans="1:4" ht="15">
      <c r="A72" s="44"/>
      <c r="B72" s="44"/>
      <c r="C72" s="44"/>
      <c r="D72" s="44"/>
    </row>
    <row r="73" spans="1:4" ht="15">
      <c r="A73" s="44"/>
      <c r="B73" s="44"/>
      <c r="C73" s="44"/>
      <c r="D73" s="44"/>
    </row>
    <row r="74" spans="1:4" ht="15">
      <c r="A74" s="44"/>
      <c r="B74" s="44"/>
      <c r="C74" s="44"/>
      <c r="D74" s="44"/>
    </row>
    <row r="75" spans="1:4" ht="15">
      <c r="A75" s="44"/>
      <c r="B75" s="44"/>
      <c r="C75" s="44"/>
      <c r="D75" s="44"/>
    </row>
    <row r="76" spans="1:4" ht="15">
      <c r="A76" s="44"/>
      <c r="B76" s="44"/>
      <c r="C76" s="44"/>
      <c r="D76" s="44"/>
    </row>
    <row r="77" spans="1:4" ht="15">
      <c r="A77" s="44"/>
      <c r="B77" s="44"/>
      <c r="C77" s="44"/>
      <c r="D77" s="44"/>
    </row>
    <row r="78" spans="1:4" ht="15">
      <c r="A78" s="44"/>
      <c r="B78" s="44"/>
      <c r="C78" s="44"/>
      <c r="D78" s="44"/>
    </row>
    <row r="79" spans="1:4" ht="15">
      <c r="A79" s="44"/>
      <c r="B79" s="44"/>
      <c r="C79" s="44"/>
      <c r="D79" s="44"/>
    </row>
    <row r="80" spans="1:4" ht="15">
      <c r="A80" s="44"/>
      <c r="B80" s="44"/>
      <c r="C80" s="44"/>
      <c r="D80" s="44"/>
    </row>
    <row r="81" spans="1:4" ht="15">
      <c r="A81" s="44"/>
      <c r="B81" s="44"/>
      <c r="C81" s="44"/>
      <c r="D81" s="44"/>
    </row>
    <row r="82" spans="1:4" ht="15">
      <c r="A82" s="44"/>
      <c r="B82" s="44"/>
      <c r="C82" s="44"/>
      <c r="D82" s="44"/>
    </row>
    <row r="83" spans="1:4" ht="15">
      <c r="A83" s="44"/>
      <c r="B83" s="44"/>
      <c r="C83" s="44"/>
      <c r="D83" s="44"/>
    </row>
    <row r="84" spans="1:4" ht="15">
      <c r="A84" s="44"/>
      <c r="B84" s="44"/>
      <c r="C84" s="44"/>
      <c r="D84" s="44"/>
    </row>
    <row r="85" spans="1:4" ht="15">
      <c r="A85" s="44"/>
      <c r="B85" s="44"/>
      <c r="C85" s="44"/>
      <c r="D85" s="44"/>
    </row>
    <row r="86" spans="1:4" ht="15">
      <c r="A86" s="44"/>
      <c r="B86" s="44"/>
      <c r="C86" s="44"/>
      <c r="D86" s="44"/>
    </row>
    <row r="87" spans="1:4" ht="15">
      <c r="A87" s="44"/>
      <c r="B87" s="44"/>
      <c r="C87" s="44"/>
      <c r="D87" s="44"/>
    </row>
    <row r="88" spans="1:4" ht="15">
      <c r="A88" s="44"/>
      <c r="B88" s="44"/>
      <c r="C88" s="44"/>
      <c r="D88" s="44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  <row r="91" spans="1:4" ht="15">
      <c r="A91" s="44"/>
      <c r="B91" s="44"/>
      <c r="C91" s="44"/>
      <c r="D91" s="44"/>
    </row>
    <row r="92" spans="1:4" ht="15">
      <c r="A92" s="44"/>
      <c r="B92" s="44"/>
      <c r="C92" s="44"/>
      <c r="D92" s="44"/>
    </row>
    <row r="93" spans="1:4" ht="15">
      <c r="A93" s="44"/>
      <c r="B93" s="44"/>
      <c r="C93" s="44"/>
      <c r="D93" s="44"/>
    </row>
    <row r="94" spans="1:4" ht="15">
      <c r="A94" s="44"/>
      <c r="B94" s="44"/>
      <c r="C94" s="44"/>
      <c r="D94" s="44"/>
    </row>
    <row r="95" spans="1:4" ht="15">
      <c r="A95" s="44"/>
      <c r="B95" s="44"/>
      <c r="C95" s="44"/>
      <c r="D95" s="44"/>
    </row>
    <row r="96" spans="1:4" ht="15">
      <c r="A96" s="44"/>
      <c r="B96" s="44"/>
      <c r="C96" s="44"/>
      <c r="D96" s="44"/>
    </row>
    <row r="97" spans="1:4" ht="15">
      <c r="A97" s="44"/>
      <c r="B97" s="44"/>
      <c r="C97" s="44"/>
      <c r="D97" s="44"/>
    </row>
    <row r="98" spans="1:4" ht="15">
      <c r="A98" s="44"/>
      <c r="B98" s="44"/>
      <c r="C98" s="44"/>
      <c r="D98" s="44"/>
    </row>
    <row r="99" spans="1:4" ht="15">
      <c r="A99" s="44"/>
      <c r="B99" s="44"/>
      <c r="C99" s="44"/>
      <c r="D99" s="4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99"/>
    </sheetView>
  </sheetViews>
  <sheetFormatPr defaultColWidth="9.140625" defaultRowHeight="15"/>
  <cols>
    <col min="1" max="1" width="28.8515625" style="43" customWidth="1"/>
    <col min="2" max="2" width="86.57421875" style="43" customWidth="1"/>
    <col min="3" max="4" width="15.421875" style="43" customWidth="1"/>
    <col min="5" max="16384" width="9.140625" style="43" customWidth="1"/>
  </cols>
  <sheetData>
    <row r="1" spans="1:4" s="42" customFormat="1" ht="39.75" customHeight="1" thickBot="1">
      <c r="A1" s="56" t="s">
        <v>119</v>
      </c>
      <c r="B1" s="57"/>
      <c r="C1" s="57"/>
      <c r="D1" s="58"/>
    </row>
    <row r="2" spans="1:4" s="42" customFormat="1" ht="19.5" customHeight="1" thickBot="1">
      <c r="A2" s="59"/>
      <c r="B2" s="60"/>
      <c r="C2" s="60"/>
      <c r="D2" s="61"/>
    </row>
    <row r="3" spans="1:4" s="42" customFormat="1" ht="19.5" customHeight="1" thickBot="1">
      <c r="A3" s="62"/>
      <c r="B3" s="63"/>
      <c r="C3" s="63"/>
      <c r="D3" s="63"/>
    </row>
    <row r="4" spans="1:4" ht="19.5" customHeight="1" thickBot="1">
      <c r="A4" s="64" t="s">
        <v>2</v>
      </c>
      <c r="B4" s="64"/>
      <c r="C4" s="64"/>
      <c r="D4" s="64"/>
    </row>
    <row r="5" spans="1:4" ht="15.75" thickBot="1">
      <c r="A5" s="28" t="s">
        <v>1</v>
      </c>
      <c r="B5" s="28" t="s">
        <v>120</v>
      </c>
      <c r="C5" s="28" t="s">
        <v>3</v>
      </c>
      <c r="D5" s="28" t="s">
        <v>4</v>
      </c>
    </row>
    <row r="6" spans="1:4" ht="15">
      <c r="A6" s="29"/>
      <c r="B6" s="30" t="s">
        <v>7</v>
      </c>
      <c r="C6" s="31" t="s">
        <v>1</v>
      </c>
      <c r="D6" s="31" t="s">
        <v>1</v>
      </c>
    </row>
    <row r="7" spans="1:4" ht="24">
      <c r="A7" s="32" t="s">
        <v>8</v>
      </c>
      <c r="B7" s="32" t="s">
        <v>9</v>
      </c>
      <c r="C7" s="33">
        <v>0</v>
      </c>
      <c r="D7" s="33">
        <v>0</v>
      </c>
    </row>
    <row r="8" spans="1:4" ht="15">
      <c r="A8" s="32" t="s">
        <v>10</v>
      </c>
      <c r="B8" s="32" t="s">
        <v>11</v>
      </c>
      <c r="C8" s="33">
        <v>0</v>
      </c>
      <c r="D8" s="33">
        <v>0</v>
      </c>
    </row>
    <row r="9" spans="1:4" ht="15">
      <c r="A9" s="32" t="s">
        <v>12</v>
      </c>
      <c r="B9" s="32" t="s">
        <v>13</v>
      </c>
      <c r="C9" s="33">
        <v>0</v>
      </c>
      <c r="D9" s="33">
        <v>0</v>
      </c>
    </row>
    <row r="10" spans="1:4" ht="15">
      <c r="A10" s="32"/>
      <c r="B10" s="32" t="s">
        <v>15</v>
      </c>
      <c r="C10" s="34">
        <f>+C11+C12+C13+C14</f>
        <v>0</v>
      </c>
      <c r="D10" s="34">
        <f>+D11+D12+D13+D14</f>
        <v>0</v>
      </c>
    </row>
    <row r="11" spans="1:4" ht="15">
      <c r="A11" s="32" t="s">
        <v>16</v>
      </c>
      <c r="B11" s="32" t="s">
        <v>121</v>
      </c>
      <c r="C11" s="33">
        <v>0</v>
      </c>
      <c r="D11" s="33">
        <v>0</v>
      </c>
    </row>
    <row r="12" spans="1:4" ht="35.25">
      <c r="A12" s="32" t="s">
        <v>18</v>
      </c>
      <c r="B12" s="32" t="s">
        <v>122</v>
      </c>
      <c r="C12" s="33">
        <v>0</v>
      </c>
      <c r="D12" s="33">
        <v>0</v>
      </c>
    </row>
    <row r="13" spans="1:4" ht="15">
      <c r="A13" s="32" t="s">
        <v>20</v>
      </c>
      <c r="B13" s="32" t="s">
        <v>123</v>
      </c>
      <c r="C13" s="33">
        <v>0</v>
      </c>
      <c r="D13" s="33">
        <v>0</v>
      </c>
    </row>
    <row r="14" spans="1:4" ht="24">
      <c r="A14" s="32" t="s">
        <v>22</v>
      </c>
      <c r="B14" s="32" t="s">
        <v>124</v>
      </c>
      <c r="C14" s="33">
        <v>0</v>
      </c>
      <c r="D14" s="33">
        <v>0</v>
      </c>
    </row>
    <row r="15" spans="1:4" ht="15">
      <c r="A15" s="32"/>
      <c r="B15" s="32" t="s">
        <v>24</v>
      </c>
      <c r="C15" s="34">
        <f>+C16+C17</f>
        <v>0</v>
      </c>
      <c r="D15" s="34">
        <f>+D16+D17</f>
        <v>0</v>
      </c>
    </row>
    <row r="16" spans="1:4" ht="15">
      <c r="A16" s="32" t="s">
        <v>25</v>
      </c>
      <c r="B16" s="32" t="s">
        <v>125</v>
      </c>
      <c r="C16" s="33">
        <v>0</v>
      </c>
      <c r="D16" s="33">
        <v>0</v>
      </c>
    </row>
    <row r="17" spans="1:4" ht="15">
      <c r="A17" s="32" t="s">
        <v>27</v>
      </c>
      <c r="B17" s="32" t="s">
        <v>126</v>
      </c>
      <c r="C17" s="33">
        <v>0</v>
      </c>
      <c r="D17" s="33">
        <v>0</v>
      </c>
    </row>
    <row r="18" spans="1:4" ht="15">
      <c r="A18" s="32"/>
      <c r="B18" s="32" t="s">
        <v>29</v>
      </c>
      <c r="C18" s="34">
        <f>+C19+C20+C21</f>
        <v>0</v>
      </c>
      <c r="D18" s="34">
        <f>+D19+D20+D21</f>
        <v>0</v>
      </c>
    </row>
    <row r="19" spans="1:4" ht="15">
      <c r="A19" s="32" t="s">
        <v>30</v>
      </c>
      <c r="B19" s="32" t="s">
        <v>127</v>
      </c>
      <c r="C19" s="33">
        <v>0</v>
      </c>
      <c r="D19" s="33">
        <v>0</v>
      </c>
    </row>
    <row r="20" spans="1:4" ht="15">
      <c r="A20" s="32" t="s">
        <v>32</v>
      </c>
      <c r="B20" s="32" t="s">
        <v>128</v>
      </c>
      <c r="C20" s="33">
        <v>0</v>
      </c>
      <c r="D20" s="33">
        <v>0</v>
      </c>
    </row>
    <row r="21" spans="1:4" ht="15">
      <c r="A21" s="32" t="s">
        <v>34</v>
      </c>
      <c r="B21" s="32" t="s">
        <v>129</v>
      </c>
      <c r="C21" s="33">
        <v>0</v>
      </c>
      <c r="D21" s="33">
        <v>0</v>
      </c>
    </row>
    <row r="22" spans="1:4" ht="15">
      <c r="A22" s="32"/>
      <c r="B22" s="32" t="s">
        <v>36</v>
      </c>
      <c r="C22" s="34">
        <f>+C23+C24+C25+C26</f>
        <v>-71</v>
      </c>
      <c r="D22" s="34">
        <f>+D23+D24+D25+D26</f>
        <v>-11</v>
      </c>
    </row>
    <row r="23" spans="1:4" ht="35.25">
      <c r="A23" s="32" t="s">
        <v>37</v>
      </c>
      <c r="B23" s="32" t="s">
        <v>130</v>
      </c>
      <c r="C23" s="33">
        <v>-71</v>
      </c>
      <c r="D23" s="33">
        <v>-11</v>
      </c>
    </row>
    <row r="24" spans="1:4" ht="15">
      <c r="A24" s="32" t="s">
        <v>39</v>
      </c>
      <c r="B24" s="32" t="s">
        <v>131</v>
      </c>
      <c r="C24" s="33">
        <v>0</v>
      </c>
      <c r="D24" s="33">
        <v>0</v>
      </c>
    </row>
    <row r="25" spans="1:4" ht="15">
      <c r="A25" s="32" t="s">
        <v>41</v>
      </c>
      <c r="B25" s="32" t="s">
        <v>132</v>
      </c>
      <c r="C25" s="33">
        <v>0</v>
      </c>
      <c r="D25" s="33">
        <v>0</v>
      </c>
    </row>
    <row r="26" spans="1:4" ht="15">
      <c r="A26" s="32" t="s">
        <v>43</v>
      </c>
      <c r="B26" s="32" t="s">
        <v>133</v>
      </c>
      <c r="C26" s="33">
        <v>0</v>
      </c>
      <c r="D26" s="33">
        <v>0</v>
      </c>
    </row>
    <row r="27" spans="1:4" ht="15">
      <c r="A27" s="32"/>
      <c r="B27" s="32" t="s">
        <v>45</v>
      </c>
      <c r="C27" s="34">
        <f>+C28+C29+C30</f>
        <v>0</v>
      </c>
      <c r="D27" s="34">
        <f>+D28+D29+D30</f>
        <v>0</v>
      </c>
    </row>
    <row r="28" spans="1:4" ht="15">
      <c r="A28" s="32" t="s">
        <v>46</v>
      </c>
      <c r="B28" s="32" t="s">
        <v>134</v>
      </c>
      <c r="C28" s="33">
        <v>0</v>
      </c>
      <c r="D28" s="33">
        <v>0</v>
      </c>
    </row>
    <row r="29" spans="1:4" ht="15">
      <c r="A29" s="32" t="s">
        <v>48</v>
      </c>
      <c r="B29" s="32" t="s">
        <v>135</v>
      </c>
      <c r="C29" s="33">
        <v>0</v>
      </c>
      <c r="D29" s="33">
        <v>0</v>
      </c>
    </row>
    <row r="30" spans="1:4" ht="15">
      <c r="A30" s="32" t="s">
        <v>50</v>
      </c>
      <c r="B30" s="32" t="s">
        <v>136</v>
      </c>
      <c r="C30" s="33">
        <v>0</v>
      </c>
      <c r="D30" s="33">
        <v>0</v>
      </c>
    </row>
    <row r="31" spans="1:4" ht="15">
      <c r="A31" s="32"/>
      <c r="B31" s="32" t="s">
        <v>52</v>
      </c>
      <c r="C31" s="33">
        <v>0</v>
      </c>
      <c r="D31" s="33">
        <v>0</v>
      </c>
    </row>
    <row r="32" spans="1:4" ht="15">
      <c r="A32" s="32" t="s">
        <v>53</v>
      </c>
      <c r="B32" s="32" t="s">
        <v>54</v>
      </c>
      <c r="C32" s="33">
        <v>0</v>
      </c>
      <c r="D32" s="33">
        <v>0</v>
      </c>
    </row>
    <row r="33" spans="1:4" ht="15">
      <c r="A33" s="32"/>
      <c r="B33" s="32" t="s">
        <v>55</v>
      </c>
      <c r="C33" s="34">
        <f>+C34+C38</f>
        <v>0</v>
      </c>
      <c r="D33" s="34">
        <f>+D34+D38</f>
        <v>0</v>
      </c>
    </row>
    <row r="34" spans="1:4" ht="15">
      <c r="A34" s="32"/>
      <c r="B34" s="32" t="s">
        <v>137</v>
      </c>
      <c r="C34" s="34">
        <f>+C35+C36+C37</f>
        <v>0</v>
      </c>
      <c r="D34" s="34">
        <f>+D35+D36+D37</f>
        <v>0</v>
      </c>
    </row>
    <row r="35" spans="1:4" ht="15">
      <c r="A35" s="32" t="s">
        <v>57</v>
      </c>
      <c r="B35" s="32" t="s">
        <v>138</v>
      </c>
      <c r="C35" s="33">
        <v>0</v>
      </c>
      <c r="D35" s="33">
        <v>0</v>
      </c>
    </row>
    <row r="36" spans="1:4" ht="15">
      <c r="A36" s="32" t="s">
        <v>59</v>
      </c>
      <c r="B36" s="32" t="s">
        <v>139</v>
      </c>
      <c r="C36" s="33">
        <v>0</v>
      </c>
      <c r="D36" s="33">
        <v>0</v>
      </c>
    </row>
    <row r="37" spans="1:4" ht="15">
      <c r="A37" s="32" t="s">
        <v>61</v>
      </c>
      <c r="B37" s="32" t="s">
        <v>140</v>
      </c>
      <c r="C37" s="33">
        <v>0</v>
      </c>
      <c r="D37" s="33">
        <v>0</v>
      </c>
    </row>
    <row r="38" spans="1:4" ht="15">
      <c r="A38" s="32"/>
      <c r="B38" s="32" t="s">
        <v>141</v>
      </c>
      <c r="C38" s="34">
        <f>+C39+C40+C41</f>
        <v>0</v>
      </c>
      <c r="D38" s="34">
        <f>+D39+D40+D41</f>
        <v>0</v>
      </c>
    </row>
    <row r="39" spans="1:4" ht="15">
      <c r="A39" s="32" t="s">
        <v>64</v>
      </c>
      <c r="B39" s="32" t="s">
        <v>138</v>
      </c>
      <c r="C39" s="33">
        <v>0</v>
      </c>
      <c r="D39" s="33">
        <v>0</v>
      </c>
    </row>
    <row r="40" spans="1:4" ht="15">
      <c r="A40" s="32" t="s">
        <v>65</v>
      </c>
      <c r="B40" s="32" t="s">
        <v>139</v>
      </c>
      <c r="C40" s="33">
        <v>0</v>
      </c>
      <c r="D40" s="33">
        <v>0</v>
      </c>
    </row>
    <row r="41" spans="1:4" ht="15">
      <c r="A41" s="32" t="s">
        <v>66</v>
      </c>
      <c r="B41" s="32" t="s">
        <v>140</v>
      </c>
      <c r="C41" s="33">
        <v>0</v>
      </c>
      <c r="D41" s="33">
        <v>0</v>
      </c>
    </row>
    <row r="42" spans="1:4" ht="15">
      <c r="A42" s="32" t="s">
        <v>142</v>
      </c>
      <c r="B42" s="32" t="s">
        <v>68</v>
      </c>
      <c r="C42" s="33">
        <v>0</v>
      </c>
      <c r="D42" s="33">
        <v>0</v>
      </c>
    </row>
    <row r="43" spans="1:4" ht="15">
      <c r="A43" s="32" t="s">
        <v>142</v>
      </c>
      <c r="B43" s="32" t="s">
        <v>69</v>
      </c>
      <c r="C43" s="34">
        <f>+C44+C45</f>
        <v>7</v>
      </c>
      <c r="D43" s="34">
        <f>+D44+D45</f>
        <v>0</v>
      </c>
    </row>
    <row r="44" spans="1:4" ht="15">
      <c r="A44" s="32" t="s">
        <v>70</v>
      </c>
      <c r="B44" s="32" t="s">
        <v>143</v>
      </c>
      <c r="C44" s="33">
        <v>-6</v>
      </c>
      <c r="D44" s="33">
        <v>0</v>
      </c>
    </row>
    <row r="45" spans="1:4" ht="15">
      <c r="A45" s="32" t="s">
        <v>72</v>
      </c>
      <c r="B45" s="32" t="s">
        <v>144</v>
      </c>
      <c r="C45" s="33">
        <v>13</v>
      </c>
      <c r="D45" s="33">
        <v>0</v>
      </c>
    </row>
    <row r="46" spans="1:4" ht="15">
      <c r="A46" s="35"/>
      <c r="B46" s="35" t="s">
        <v>74</v>
      </c>
      <c r="C46" s="36">
        <f>+C7+C8+C9+C10+C15+C18+C22+C27+C31+C32+C33+C42+C43</f>
        <v>-64</v>
      </c>
      <c r="D46" s="36">
        <f>+D7+D8+D9+D10+D15+D18+D22+D27+D31+D32+D33+D42+D43</f>
        <v>-11</v>
      </c>
    </row>
    <row r="47" spans="1:4" ht="15">
      <c r="A47" s="32"/>
      <c r="B47" s="32" t="s">
        <v>75</v>
      </c>
      <c r="C47" s="34">
        <f>+C48+C49</f>
        <v>0</v>
      </c>
      <c r="D47" s="34">
        <f>+D48+D49</f>
        <v>0</v>
      </c>
    </row>
    <row r="48" spans="1:4" ht="15">
      <c r="A48" s="32" t="s">
        <v>76</v>
      </c>
      <c r="B48" s="32" t="s">
        <v>145</v>
      </c>
      <c r="C48" s="33">
        <v>0</v>
      </c>
      <c r="D48" s="33">
        <v>0</v>
      </c>
    </row>
    <row r="49" spans="1:4" ht="15">
      <c r="A49" s="32" t="s">
        <v>78</v>
      </c>
      <c r="B49" s="32" t="s">
        <v>146</v>
      </c>
      <c r="C49" s="33">
        <v>0</v>
      </c>
      <c r="D49" s="33">
        <v>0</v>
      </c>
    </row>
    <row r="50" spans="1:4" ht="15">
      <c r="A50" s="32"/>
      <c r="B50" s="32" t="s">
        <v>80</v>
      </c>
      <c r="C50" s="34">
        <f>+C51+C52+C53</f>
        <v>0</v>
      </c>
      <c r="D50" s="34">
        <f>+D51+D52+D53</f>
        <v>0</v>
      </c>
    </row>
    <row r="51" spans="1:4" ht="46.5">
      <c r="A51" s="32" t="s">
        <v>81</v>
      </c>
      <c r="B51" s="32" t="s">
        <v>147</v>
      </c>
      <c r="C51" s="33">
        <v>0</v>
      </c>
      <c r="D51" s="33">
        <v>0</v>
      </c>
    </row>
    <row r="52" spans="1:4" ht="57.75">
      <c r="A52" s="32" t="s">
        <v>83</v>
      </c>
      <c r="B52" s="32" t="s">
        <v>148</v>
      </c>
      <c r="C52" s="33">
        <v>0</v>
      </c>
      <c r="D52" s="33">
        <v>0</v>
      </c>
    </row>
    <row r="53" spans="1:4" ht="15">
      <c r="A53" s="32" t="s">
        <v>85</v>
      </c>
      <c r="B53" s="32" t="s">
        <v>149</v>
      </c>
      <c r="C53" s="33">
        <v>0</v>
      </c>
      <c r="D53" s="33">
        <v>0</v>
      </c>
    </row>
    <row r="54" spans="1:4" ht="15">
      <c r="A54" s="32" t="s">
        <v>87</v>
      </c>
      <c r="B54" s="32" t="s">
        <v>88</v>
      </c>
      <c r="C54" s="33">
        <v>0</v>
      </c>
      <c r="D54" s="33">
        <v>0</v>
      </c>
    </row>
    <row r="55" spans="1:4" ht="15">
      <c r="A55" s="32" t="s">
        <v>89</v>
      </c>
      <c r="B55" s="32" t="s">
        <v>90</v>
      </c>
      <c r="C55" s="33">
        <v>0</v>
      </c>
      <c r="D55" s="33">
        <v>0</v>
      </c>
    </row>
    <row r="56" spans="1:4" ht="24">
      <c r="A56" s="32" t="s">
        <v>91</v>
      </c>
      <c r="B56" s="32" t="s">
        <v>92</v>
      </c>
      <c r="C56" s="33">
        <v>2</v>
      </c>
      <c r="D56" s="33">
        <v>1</v>
      </c>
    </row>
    <row r="57" spans="1:4" ht="15">
      <c r="A57" s="32"/>
      <c r="B57" s="32" t="s">
        <v>93</v>
      </c>
      <c r="C57" s="33">
        <v>0</v>
      </c>
      <c r="D57" s="33">
        <v>0</v>
      </c>
    </row>
    <row r="58" spans="1:4" ht="15">
      <c r="A58" s="35"/>
      <c r="B58" s="35" t="s">
        <v>94</v>
      </c>
      <c r="C58" s="36">
        <f>+C47+C50+C54+C55+C56+C57</f>
        <v>2</v>
      </c>
      <c r="D58" s="36">
        <f>+D47+D50+D54+D55+D56+D57</f>
        <v>1</v>
      </c>
    </row>
    <row r="59" spans="1:4" ht="15">
      <c r="A59" s="35"/>
      <c r="B59" s="35" t="s">
        <v>95</v>
      </c>
      <c r="C59" s="36">
        <f>+C46+C58</f>
        <v>-62</v>
      </c>
      <c r="D59" s="36">
        <f>+D46+D58</f>
        <v>-10</v>
      </c>
    </row>
    <row r="60" spans="1:4" ht="15">
      <c r="A60" s="32" t="s">
        <v>96</v>
      </c>
      <c r="B60" s="32" t="s">
        <v>97</v>
      </c>
      <c r="C60" s="33">
        <v>0</v>
      </c>
      <c r="D60" s="33">
        <v>0</v>
      </c>
    </row>
    <row r="61" spans="1:4" ht="24">
      <c r="A61" s="35"/>
      <c r="B61" s="35" t="s">
        <v>98</v>
      </c>
      <c r="C61" s="36">
        <f>+C59+C60</f>
        <v>-62</v>
      </c>
      <c r="D61" s="36">
        <f>+D59+D60</f>
        <v>-10</v>
      </c>
    </row>
    <row r="62" spans="1:4" ht="15">
      <c r="A62" s="29"/>
      <c r="B62" s="30" t="s">
        <v>99</v>
      </c>
      <c r="C62" s="31" t="s">
        <v>1</v>
      </c>
      <c r="D62" s="31" t="s">
        <v>1</v>
      </c>
    </row>
    <row r="63" spans="1:4" ht="15">
      <c r="A63" s="32"/>
      <c r="B63" s="32" t="s">
        <v>100</v>
      </c>
      <c r="C63" s="33">
        <v>0</v>
      </c>
      <c r="D63" s="33">
        <v>0</v>
      </c>
    </row>
    <row r="64" spans="1:4" ht="15">
      <c r="A64" s="32"/>
      <c r="B64" s="32" t="s">
        <v>101</v>
      </c>
      <c r="C64" s="36">
        <f>+C61+C63</f>
        <v>-62</v>
      </c>
      <c r="D64" s="36">
        <f>+D61+D63</f>
        <v>-10</v>
      </c>
    </row>
    <row r="65" spans="1:4" ht="15">
      <c r="A65" s="44"/>
      <c r="B65" s="44"/>
      <c r="C65" s="44"/>
      <c r="D65" s="44"/>
    </row>
    <row r="66" spans="1:4" ht="15">
      <c r="A66" s="45"/>
      <c r="B66" s="44"/>
      <c r="C66" s="44"/>
      <c r="D66" s="44"/>
    </row>
    <row r="67" spans="1:4" ht="15">
      <c r="A67" s="44"/>
      <c r="B67" s="44"/>
      <c r="C67" s="44"/>
      <c r="D67" s="44"/>
    </row>
    <row r="68" spans="1:4" ht="15">
      <c r="A68" s="44"/>
      <c r="B68" s="44"/>
      <c r="C68" s="44"/>
      <c r="D68" s="44"/>
    </row>
    <row r="69" spans="1:4" ht="15">
      <c r="A69" s="44"/>
      <c r="B69" s="44"/>
      <c r="C69" s="44"/>
      <c r="D69" s="44"/>
    </row>
    <row r="70" spans="1:4" ht="15">
      <c r="A70" s="44"/>
      <c r="B70" s="44"/>
      <c r="C70" s="44"/>
      <c r="D70" s="44"/>
    </row>
    <row r="71" spans="1:4" ht="15">
      <c r="A71" s="44"/>
      <c r="B71" s="44"/>
      <c r="C71" s="44"/>
      <c r="D71" s="44"/>
    </row>
    <row r="72" spans="1:4" ht="15">
      <c r="A72" s="44"/>
      <c r="B72" s="44"/>
      <c r="C72" s="44"/>
      <c r="D72" s="44"/>
    </row>
    <row r="73" spans="1:4" ht="15">
      <c r="A73" s="44"/>
      <c r="B73" s="44"/>
      <c r="C73" s="44"/>
      <c r="D73" s="44"/>
    </row>
    <row r="74" spans="1:4" ht="15">
      <c r="A74" s="44"/>
      <c r="B74" s="44"/>
      <c r="C74" s="44"/>
      <c r="D74" s="44"/>
    </row>
    <row r="75" spans="1:4" ht="15">
      <c r="A75" s="44"/>
      <c r="B75" s="44"/>
      <c r="C75" s="44"/>
      <c r="D75" s="44"/>
    </row>
    <row r="76" spans="1:4" ht="15">
      <c r="A76" s="44"/>
      <c r="B76" s="44"/>
      <c r="C76" s="44"/>
      <c r="D76" s="44"/>
    </row>
    <row r="77" spans="1:4" ht="15">
      <c r="A77" s="44"/>
      <c r="B77" s="44"/>
      <c r="C77" s="44"/>
      <c r="D77" s="44"/>
    </row>
    <row r="78" spans="1:4" ht="15">
      <c r="A78" s="44"/>
      <c r="B78" s="44"/>
      <c r="C78" s="44"/>
      <c r="D78" s="44"/>
    </row>
    <row r="79" spans="1:4" ht="15">
      <c r="A79" s="44"/>
      <c r="B79" s="44"/>
      <c r="C79" s="44"/>
      <c r="D79" s="44"/>
    </row>
    <row r="80" spans="1:4" ht="15">
      <c r="A80" s="44"/>
      <c r="B80" s="44"/>
      <c r="C80" s="44"/>
      <c r="D80" s="44"/>
    </row>
    <row r="81" spans="1:4" ht="15">
      <c r="A81" s="44"/>
      <c r="B81" s="44"/>
      <c r="C81" s="44"/>
      <c r="D81" s="44"/>
    </row>
    <row r="82" spans="1:4" ht="15">
      <c r="A82" s="44"/>
      <c r="B82" s="44"/>
      <c r="C82" s="44"/>
      <c r="D82" s="44"/>
    </row>
    <row r="83" spans="1:4" ht="15">
      <c r="A83" s="44"/>
      <c r="B83" s="44"/>
      <c r="C83" s="44"/>
      <c r="D83" s="44"/>
    </row>
    <row r="84" spans="1:4" ht="15">
      <c r="A84" s="44"/>
      <c r="B84" s="44"/>
      <c r="C84" s="44"/>
      <c r="D84" s="44"/>
    </row>
    <row r="85" spans="1:4" ht="15">
      <c r="A85" s="44"/>
      <c r="B85" s="44"/>
      <c r="C85" s="44"/>
      <c r="D85" s="44"/>
    </row>
    <row r="86" spans="1:4" ht="15">
      <c r="A86" s="44"/>
      <c r="B86" s="44"/>
      <c r="C86" s="44"/>
      <c r="D86" s="44"/>
    </row>
    <row r="87" spans="1:4" ht="15">
      <c r="A87" s="44"/>
      <c r="B87" s="44"/>
      <c r="C87" s="44"/>
      <c r="D87" s="44"/>
    </row>
    <row r="88" spans="1:4" ht="15">
      <c r="A88" s="44"/>
      <c r="B88" s="44"/>
      <c r="C88" s="44"/>
      <c r="D88" s="44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  <row r="91" spans="1:4" ht="15">
      <c r="A91" s="44"/>
      <c r="B91" s="44"/>
      <c r="C91" s="44"/>
      <c r="D91" s="44"/>
    </row>
    <row r="92" spans="1:4" ht="15">
      <c r="A92" s="44"/>
      <c r="B92" s="44"/>
      <c r="C92" s="44"/>
      <c r="D92" s="44"/>
    </row>
    <row r="93" spans="1:4" ht="15">
      <c r="A93" s="44"/>
      <c r="B93" s="44"/>
      <c r="C93" s="44"/>
      <c r="D93" s="44"/>
    </row>
    <row r="94" spans="1:4" ht="15">
      <c r="A94" s="44"/>
      <c r="B94" s="44"/>
      <c r="C94" s="44"/>
      <c r="D94" s="44"/>
    </row>
    <row r="95" spans="1:4" ht="15">
      <c r="A95" s="44"/>
      <c r="B95" s="44"/>
      <c r="C95" s="44"/>
      <c r="D95" s="44"/>
    </row>
    <row r="96" spans="1:4" ht="15">
      <c r="A96" s="44"/>
      <c r="B96" s="44"/>
      <c r="C96" s="44"/>
      <c r="D96" s="44"/>
    </row>
    <row r="97" spans="1:4" ht="15">
      <c r="A97" s="44"/>
      <c r="B97" s="44"/>
      <c r="C97" s="44"/>
      <c r="D97" s="44"/>
    </row>
    <row r="98" spans="1:4" ht="15">
      <c r="A98" s="44"/>
      <c r="B98" s="44"/>
      <c r="C98" s="44"/>
      <c r="D98" s="44"/>
    </row>
    <row r="99" spans="1:4" ht="15">
      <c r="A99" s="44"/>
      <c r="B99" s="44"/>
      <c r="C99" s="44"/>
      <c r="D99" s="4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="90" zoomScaleNormal="90"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1" t="s">
        <v>2</v>
      </c>
      <c r="B1" s="71"/>
      <c r="C1" s="71"/>
      <c r="D1" s="71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7</v>
      </c>
      <c r="C3" s="17">
        <f>C58</f>
        <v>599</v>
      </c>
      <c r="D3" s="17">
        <f>D58</f>
        <v>932</v>
      </c>
    </row>
    <row r="4" spans="1:4" ht="23.25" thickBot="1">
      <c r="A4" s="13" t="s">
        <v>8</v>
      </c>
      <c r="B4" s="13" t="s">
        <v>9</v>
      </c>
      <c r="C4" s="14">
        <v>13556</v>
      </c>
      <c r="D4" s="14">
        <v>19408</v>
      </c>
    </row>
    <row r="5" spans="1:4" ht="15.75" thickBot="1">
      <c r="A5" s="13" t="s">
        <v>10</v>
      </c>
      <c r="B5" s="13" t="s">
        <v>11</v>
      </c>
      <c r="C5" s="14"/>
      <c r="D5" s="14"/>
    </row>
    <row r="6" spans="1:4" ht="15.75" thickBot="1">
      <c r="A6" s="13" t="s">
        <v>12</v>
      </c>
      <c r="B6" s="13" t="s">
        <v>13</v>
      </c>
      <c r="C6" s="14"/>
      <c r="D6" s="14"/>
    </row>
    <row r="7" spans="1:4" ht="15.75" thickBot="1">
      <c r="A7" s="13" t="s">
        <v>14</v>
      </c>
      <c r="B7" s="13" t="s">
        <v>15</v>
      </c>
      <c r="C7" s="14">
        <f>SUM(C8:C11)</f>
        <v>-2255</v>
      </c>
      <c r="D7" s="14">
        <f>SUM(D8:D11)</f>
        <v>-3973</v>
      </c>
    </row>
    <row r="8" spans="1:4" ht="15.75" thickBot="1">
      <c r="A8" s="13" t="s">
        <v>16</v>
      </c>
      <c r="B8" s="13" t="s">
        <v>17</v>
      </c>
      <c r="C8" s="14">
        <v>-2239</v>
      </c>
      <c r="D8" s="14">
        <v>-3935</v>
      </c>
    </row>
    <row r="9" spans="1:4" ht="34.5" thickBot="1">
      <c r="A9" s="13" t="s">
        <v>18</v>
      </c>
      <c r="B9" s="13" t="s">
        <v>19</v>
      </c>
      <c r="C9" s="14">
        <v>-16</v>
      </c>
      <c r="D9" s="14">
        <v>-38</v>
      </c>
    </row>
    <row r="10" spans="1:4" ht="15.75" thickBot="1">
      <c r="A10" s="13" t="s">
        <v>20</v>
      </c>
      <c r="B10" s="13" t="s">
        <v>21</v>
      </c>
      <c r="C10" s="14"/>
      <c r="D10" s="14"/>
    </row>
    <row r="11" spans="1:4" ht="23.25" thickBot="1">
      <c r="A11" s="13" t="s">
        <v>22</v>
      </c>
      <c r="B11" s="13" t="s">
        <v>23</v>
      </c>
      <c r="C11" s="14"/>
      <c r="D11" s="14"/>
    </row>
    <row r="12" spans="1:4" ht="15.75" thickBot="1">
      <c r="A12" s="13" t="s">
        <v>14</v>
      </c>
      <c r="B12" s="13" t="s">
        <v>24</v>
      </c>
      <c r="C12" s="14">
        <f>SUM(C13:C14)</f>
        <v>12</v>
      </c>
      <c r="D12" s="14">
        <f>SUM(D13:D14)</f>
        <v>32</v>
      </c>
    </row>
    <row r="13" spans="1:4" ht="15.75" thickBot="1">
      <c r="A13" s="13" t="s">
        <v>25</v>
      </c>
      <c r="B13" s="13" t="s">
        <v>26</v>
      </c>
      <c r="C13" s="14">
        <v>1</v>
      </c>
      <c r="D13" s="14">
        <v>6</v>
      </c>
    </row>
    <row r="14" spans="1:4" ht="15.75" thickBot="1">
      <c r="A14" s="13" t="s">
        <v>27</v>
      </c>
      <c r="B14" s="13" t="s">
        <v>28</v>
      </c>
      <c r="C14" s="14">
        <v>11</v>
      </c>
      <c r="D14" s="14">
        <v>26</v>
      </c>
    </row>
    <row r="15" spans="1:4" ht="15.75" thickBot="1">
      <c r="A15" s="13" t="s">
        <v>14</v>
      </c>
      <c r="B15" s="13" t="s">
        <v>29</v>
      </c>
      <c r="C15" s="14">
        <f>SUM(C16:C18)</f>
        <v>-7716</v>
      </c>
      <c r="D15" s="14">
        <f>SUM(D16:D18)</f>
        <v>-10170</v>
      </c>
    </row>
    <row r="16" spans="1:4" ht="15.75" thickBot="1">
      <c r="A16" s="13" t="s">
        <v>30</v>
      </c>
      <c r="B16" s="13" t="s">
        <v>31</v>
      </c>
      <c r="C16" s="14">
        <v>-6023</v>
      </c>
      <c r="D16" s="14">
        <v>-7952</v>
      </c>
    </row>
    <row r="17" spans="1:4" ht="15.75" thickBot="1">
      <c r="A17" s="13" t="s">
        <v>32</v>
      </c>
      <c r="B17" s="13" t="s">
        <v>33</v>
      </c>
      <c r="C17" s="14">
        <v>-1693</v>
      </c>
      <c r="D17" s="14">
        <v>-2218</v>
      </c>
    </row>
    <row r="18" spans="1:4" ht="15.75" thickBot="1">
      <c r="A18" s="13" t="s">
        <v>34</v>
      </c>
      <c r="B18" s="13" t="s">
        <v>35</v>
      </c>
      <c r="C18" s="14"/>
      <c r="D18" s="14"/>
    </row>
    <row r="19" spans="1:4" ht="15.75" thickBot="1">
      <c r="A19" s="13" t="s">
        <v>14</v>
      </c>
      <c r="B19" s="13" t="s">
        <v>36</v>
      </c>
      <c r="C19" s="14">
        <f>SUM(C20:C23)</f>
        <v>-2821</v>
      </c>
      <c r="D19" s="14">
        <f>SUM(D20:D23)</f>
        <v>-3967</v>
      </c>
    </row>
    <row r="20" spans="1:4" ht="34.5" thickBot="1">
      <c r="A20" s="13" t="s">
        <v>37</v>
      </c>
      <c r="B20" s="13" t="s">
        <v>38</v>
      </c>
      <c r="C20" s="14">
        <v>-2633</v>
      </c>
      <c r="D20" s="14">
        <v>-3848</v>
      </c>
    </row>
    <row r="21" spans="1:4" ht="15.75" thickBot="1">
      <c r="A21" s="13" t="s">
        <v>39</v>
      </c>
      <c r="B21" s="13" t="s">
        <v>40</v>
      </c>
      <c r="C21" s="14">
        <v>-158</v>
      </c>
      <c r="D21" s="14">
        <f>-185+73</f>
        <v>-112</v>
      </c>
    </row>
    <row r="22" spans="1:4" ht="15.75" thickBot="1">
      <c r="A22" s="13" t="s">
        <v>41</v>
      </c>
      <c r="B22" s="13" t="s">
        <v>42</v>
      </c>
      <c r="C22" s="14"/>
      <c r="D22" s="14"/>
    </row>
    <row r="23" spans="1:4" ht="15.75" thickBot="1">
      <c r="A23" s="13" t="s">
        <v>43</v>
      </c>
      <c r="B23" s="13" t="s">
        <v>44</v>
      </c>
      <c r="C23" s="14">
        <v>-30</v>
      </c>
      <c r="D23" s="14">
        <v>-7</v>
      </c>
    </row>
    <row r="24" spans="1:4" ht="15.75" thickBot="1">
      <c r="A24" s="13" t="s">
        <v>14</v>
      </c>
      <c r="B24" s="13" t="s">
        <v>45</v>
      </c>
      <c r="C24" s="14">
        <f>SUM(C25:C27)</f>
        <v>-184</v>
      </c>
      <c r="D24" s="14">
        <f>SUM(D25:D27)</f>
        <v>-247</v>
      </c>
    </row>
    <row r="25" spans="1:4" ht="15.75" thickBot="1">
      <c r="A25" s="13" t="s">
        <v>46</v>
      </c>
      <c r="B25" s="13" t="s">
        <v>47</v>
      </c>
      <c r="C25" s="14">
        <v>-27</v>
      </c>
      <c r="D25" s="14">
        <v>-42</v>
      </c>
    </row>
    <row r="26" spans="1:4" ht="15.75" thickBot="1">
      <c r="A26" s="13" t="s">
        <v>48</v>
      </c>
      <c r="B26" s="13" t="s">
        <v>49</v>
      </c>
      <c r="C26" s="14">
        <v>-157</v>
      </c>
      <c r="D26" s="14">
        <v>-205</v>
      </c>
    </row>
    <row r="27" spans="1:4" ht="15.75" thickBot="1">
      <c r="A27" s="13" t="s">
        <v>50</v>
      </c>
      <c r="B27" s="13" t="s">
        <v>51</v>
      </c>
      <c r="C27" s="14"/>
      <c r="D27" s="14"/>
    </row>
    <row r="28" spans="1:4" ht="15.75" thickBot="1">
      <c r="A28" s="13" t="s">
        <v>14</v>
      </c>
      <c r="B28" s="13" t="s">
        <v>52</v>
      </c>
      <c r="C28" s="14"/>
      <c r="D28" s="14"/>
    </row>
    <row r="29" spans="1:4" ht="15.75" thickBot="1">
      <c r="A29" s="13" t="s">
        <v>53</v>
      </c>
      <c r="B29" s="13" t="s">
        <v>54</v>
      </c>
      <c r="C29" s="14"/>
      <c r="D29" s="14">
        <v>51</v>
      </c>
    </row>
    <row r="30" spans="1:4" ht="15.75" thickBot="1">
      <c r="A30" s="13" t="s">
        <v>14</v>
      </c>
      <c r="B30" s="13" t="s">
        <v>55</v>
      </c>
      <c r="C30" s="14">
        <f>C31+C35</f>
        <v>0</v>
      </c>
      <c r="D30" s="14">
        <f>D31+D35</f>
        <v>0</v>
      </c>
    </row>
    <row r="31" spans="1:4" ht="15.75" thickBot="1">
      <c r="A31" s="13" t="s">
        <v>14</v>
      </c>
      <c r="B31" s="13" t="s">
        <v>56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57</v>
      </c>
      <c r="B32" s="13" t="s">
        <v>58</v>
      </c>
      <c r="C32" s="14"/>
      <c r="D32" s="14"/>
    </row>
    <row r="33" spans="1:4" ht="15.75" thickBot="1">
      <c r="A33" s="13" t="s">
        <v>59</v>
      </c>
      <c r="B33" s="13" t="s">
        <v>60</v>
      </c>
      <c r="C33" s="14"/>
      <c r="D33" s="14"/>
    </row>
    <row r="34" spans="1:4" ht="15.75" thickBot="1">
      <c r="A34" s="13" t="s">
        <v>61</v>
      </c>
      <c r="B34" s="13" t="s">
        <v>62</v>
      </c>
      <c r="C34" s="14"/>
      <c r="D34" s="14"/>
    </row>
    <row r="35" spans="1:4" ht="15.75" thickBot="1">
      <c r="A35" s="13" t="s">
        <v>14</v>
      </c>
      <c r="B35" s="13" t="s">
        <v>63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64</v>
      </c>
      <c r="B36" s="13" t="s">
        <v>58</v>
      </c>
      <c r="C36" s="14"/>
      <c r="D36" s="14"/>
    </row>
    <row r="37" spans="1:4" ht="15.75" thickBot="1">
      <c r="A37" s="13" t="s">
        <v>65</v>
      </c>
      <c r="B37" s="13" t="s">
        <v>60</v>
      </c>
      <c r="C37" s="14"/>
      <c r="D37" s="14"/>
    </row>
    <row r="38" spans="1:4" ht="15.75" thickBot="1">
      <c r="A38" s="13" t="s">
        <v>66</v>
      </c>
      <c r="B38" s="13" t="s">
        <v>62</v>
      </c>
      <c r="C38" s="14"/>
      <c r="D38" s="14"/>
    </row>
    <row r="39" spans="1:4" ht="15.75" thickBot="1">
      <c r="A39" s="13" t="s">
        <v>67</v>
      </c>
      <c r="B39" s="13" t="s">
        <v>68</v>
      </c>
      <c r="C39" s="14"/>
      <c r="D39" s="14"/>
    </row>
    <row r="40" spans="1:4" ht="15.75" thickBot="1">
      <c r="A40" s="13" t="s">
        <v>67</v>
      </c>
      <c r="B40" s="13" t="s">
        <v>69</v>
      </c>
      <c r="C40" s="14">
        <f>SUM(C41:C42)</f>
        <v>0</v>
      </c>
      <c r="D40" s="14">
        <f>SUM(D41:D42)</f>
        <v>0</v>
      </c>
    </row>
    <row r="41" spans="1:4" ht="15.75" thickBot="1">
      <c r="A41" s="13" t="s">
        <v>70</v>
      </c>
      <c r="B41" s="13" t="s">
        <v>71</v>
      </c>
      <c r="C41" s="14"/>
      <c r="D41" s="14"/>
    </row>
    <row r="42" spans="1:4" ht="15.75" thickBot="1">
      <c r="A42" s="13" t="s">
        <v>72</v>
      </c>
      <c r="B42" s="13" t="s">
        <v>73</v>
      </c>
      <c r="C42" s="14"/>
      <c r="D42" s="14"/>
    </row>
    <row r="43" spans="1:4" ht="15.75" thickBot="1">
      <c r="A43" s="11" t="s">
        <v>14</v>
      </c>
      <c r="B43" s="11" t="s">
        <v>74</v>
      </c>
      <c r="C43" s="12">
        <f>C4+C5+C6+C7+C12+C15+C19+C24+C28+C29+C30+C39+C40</f>
        <v>592</v>
      </c>
      <c r="D43" s="12">
        <f>D4+D5+D6+D7+D12+D15+D19+D24+D28+D29+D30+D39+D40</f>
        <v>1134</v>
      </c>
    </row>
    <row r="44" spans="1:4" ht="15.75" thickBot="1">
      <c r="A44" s="13" t="s">
        <v>14</v>
      </c>
      <c r="B44" s="13" t="s">
        <v>75</v>
      </c>
      <c r="C44" s="14">
        <f>SUM(C45:C46)</f>
        <v>38</v>
      </c>
      <c r="D44" s="14">
        <f>SUM(D45:D46)</f>
        <v>28</v>
      </c>
    </row>
    <row r="45" spans="1:4" ht="15.75" thickBot="1">
      <c r="A45" s="13" t="s">
        <v>76</v>
      </c>
      <c r="B45" s="13" t="s">
        <v>77</v>
      </c>
      <c r="C45" s="14">
        <v>35</v>
      </c>
      <c r="D45" s="14">
        <v>25</v>
      </c>
    </row>
    <row r="46" spans="1:4" ht="15.75" thickBot="1">
      <c r="A46" s="13" t="s">
        <v>78</v>
      </c>
      <c r="B46" s="13" t="s">
        <v>79</v>
      </c>
      <c r="C46" s="14">
        <v>3</v>
      </c>
      <c r="D46" s="14">
        <v>3</v>
      </c>
    </row>
    <row r="47" spans="1:4" ht="15.75" thickBot="1">
      <c r="A47" s="13" t="s">
        <v>14</v>
      </c>
      <c r="B47" s="13" t="s">
        <v>80</v>
      </c>
      <c r="C47" s="14">
        <f>SUM(C48:C50)</f>
        <v>-37</v>
      </c>
      <c r="D47" s="14">
        <f>SUM(D48:D50)</f>
        <v>-55</v>
      </c>
    </row>
    <row r="48" spans="1:4" ht="45.75" thickBot="1">
      <c r="A48" s="13" t="s">
        <v>81</v>
      </c>
      <c r="B48" s="13" t="s">
        <v>82</v>
      </c>
      <c r="C48" s="14"/>
      <c r="D48" s="14"/>
    </row>
    <row r="49" spans="1:4" ht="57" thickBot="1">
      <c r="A49" s="13" t="s">
        <v>83</v>
      </c>
      <c r="B49" s="13" t="s">
        <v>84</v>
      </c>
      <c r="C49" s="14">
        <v>-37</v>
      </c>
      <c r="D49" s="14">
        <v>-55</v>
      </c>
    </row>
    <row r="50" spans="1:4" ht="15.75" thickBot="1">
      <c r="A50" s="13" t="s">
        <v>85</v>
      </c>
      <c r="B50" s="13" t="s">
        <v>86</v>
      </c>
      <c r="C50" s="14"/>
      <c r="D50" s="14"/>
    </row>
    <row r="51" spans="1:4" ht="15.75" thickBot="1">
      <c r="A51" s="13" t="s">
        <v>87</v>
      </c>
      <c r="B51" s="13" t="s">
        <v>88</v>
      </c>
      <c r="C51" s="14"/>
      <c r="D51" s="14"/>
    </row>
    <row r="52" spans="1:4" ht="15.75" thickBot="1">
      <c r="A52" s="13" t="s">
        <v>89</v>
      </c>
      <c r="B52" s="13" t="s">
        <v>90</v>
      </c>
      <c r="C52" s="14">
        <v>6</v>
      </c>
      <c r="D52" s="14">
        <v>9</v>
      </c>
    </row>
    <row r="53" spans="1:4" ht="23.25" thickBot="1">
      <c r="A53" s="13" t="s">
        <v>91</v>
      </c>
      <c r="B53" s="13" t="s">
        <v>92</v>
      </c>
      <c r="C53" s="14"/>
      <c r="D53" s="14"/>
    </row>
    <row r="54" spans="1:4" ht="15.75" thickBot="1">
      <c r="A54" s="13" t="s">
        <v>14</v>
      </c>
      <c r="B54" s="13" t="s">
        <v>93</v>
      </c>
      <c r="C54" s="14"/>
      <c r="D54" s="14"/>
    </row>
    <row r="55" spans="1:4" ht="15.75" thickBot="1">
      <c r="A55" s="11" t="s">
        <v>14</v>
      </c>
      <c r="B55" s="11" t="s">
        <v>94</v>
      </c>
      <c r="C55" s="12">
        <f>C44+C47+C51+C52+C53+C54</f>
        <v>7</v>
      </c>
      <c r="D55" s="12">
        <f>D44+D47+D51+D52+D53+D54</f>
        <v>-18</v>
      </c>
    </row>
    <row r="56" spans="1:4" ht="15.75" thickBot="1">
      <c r="A56" s="11" t="s">
        <v>14</v>
      </c>
      <c r="B56" s="11" t="s">
        <v>95</v>
      </c>
      <c r="C56" s="12">
        <f>C43+C55</f>
        <v>599</v>
      </c>
      <c r="D56" s="12">
        <f>D43+D55</f>
        <v>1116</v>
      </c>
    </row>
    <row r="57" spans="1:4" ht="15.75" thickBot="1">
      <c r="A57" s="13" t="s">
        <v>96</v>
      </c>
      <c r="B57" s="13" t="s">
        <v>97</v>
      </c>
      <c r="C57" s="14"/>
      <c r="D57" s="14">
        <v>-184</v>
      </c>
    </row>
    <row r="58" spans="1:4" ht="23.25" thickBot="1">
      <c r="A58" s="11" t="s">
        <v>14</v>
      </c>
      <c r="B58" s="11" t="s">
        <v>98</v>
      </c>
      <c r="C58" s="12">
        <f>C56+C57</f>
        <v>599</v>
      </c>
      <c r="D58" s="12">
        <f>D56+D57</f>
        <v>932</v>
      </c>
    </row>
    <row r="59" spans="1:4" ht="15.75" thickBot="1">
      <c r="A59" s="15"/>
      <c r="B59" s="15" t="s">
        <v>99</v>
      </c>
      <c r="C59" s="17">
        <f>C60</f>
        <v>0</v>
      </c>
      <c r="D59" s="17">
        <f>D60</f>
        <v>0</v>
      </c>
    </row>
    <row r="60" spans="1:4" ht="15.75" thickBot="1">
      <c r="A60" s="13" t="s">
        <v>14</v>
      </c>
      <c r="B60" s="13" t="s">
        <v>100</v>
      </c>
      <c r="C60" s="14"/>
      <c r="D60" s="14"/>
    </row>
    <row r="61" spans="1:4" ht="15.75" thickBot="1">
      <c r="A61" s="13" t="s">
        <v>14</v>
      </c>
      <c r="B61" s="13" t="s">
        <v>101</v>
      </c>
      <c r="C61" s="14">
        <f>C58+C60</f>
        <v>599</v>
      </c>
      <c r="D61" s="14">
        <f>D58+D60</f>
        <v>932</v>
      </c>
    </row>
  </sheetData>
  <sheetProtection/>
  <mergeCells count="1">
    <mergeCell ref="A1:D1"/>
  </mergeCells>
  <printOptions/>
  <pageMargins left="0.24" right="0.24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43" customWidth="1"/>
    <col min="2" max="2" width="86.57421875" style="43" customWidth="1"/>
    <col min="3" max="4" width="15.421875" style="43" customWidth="1"/>
    <col min="5" max="16384" width="9.140625" style="43" customWidth="1"/>
  </cols>
  <sheetData>
    <row r="1" spans="1:4" s="42" customFormat="1" ht="39.75" customHeight="1" thickBot="1">
      <c r="A1" s="56" t="s">
        <v>119</v>
      </c>
      <c r="B1" s="57"/>
      <c r="C1" s="57"/>
      <c r="D1" s="58"/>
    </row>
    <row r="2" spans="1:4" s="42" customFormat="1" ht="19.5" customHeight="1" thickBot="1">
      <c r="A2" s="59"/>
      <c r="B2" s="60"/>
      <c r="C2" s="60"/>
      <c r="D2" s="61"/>
    </row>
    <row r="3" spans="1:4" s="42" customFormat="1" ht="19.5" customHeight="1" thickBot="1">
      <c r="A3" s="62"/>
      <c r="B3" s="63"/>
      <c r="C3" s="63"/>
      <c r="D3" s="63"/>
    </row>
    <row r="4" spans="1:4" ht="19.5" customHeight="1" thickBot="1">
      <c r="A4" s="64" t="s">
        <v>2</v>
      </c>
      <c r="B4" s="64"/>
      <c r="C4" s="64"/>
      <c r="D4" s="64"/>
    </row>
    <row r="5" spans="1:4" ht="15.75" thickBot="1">
      <c r="A5" s="28" t="s">
        <v>1</v>
      </c>
      <c r="B5" s="28" t="s">
        <v>120</v>
      </c>
      <c r="C5" s="28" t="s">
        <v>3</v>
      </c>
      <c r="D5" s="28" t="s">
        <v>4</v>
      </c>
    </row>
    <row r="6" spans="1:4" ht="15">
      <c r="A6" s="29"/>
      <c r="B6" s="30" t="s">
        <v>7</v>
      </c>
      <c r="C6" s="31" t="s">
        <v>1</v>
      </c>
      <c r="D6" s="31" t="s">
        <v>1</v>
      </c>
    </row>
    <row r="7" spans="1:4" ht="24">
      <c r="A7" s="32" t="s">
        <v>8</v>
      </c>
      <c r="B7" s="32" t="s">
        <v>9</v>
      </c>
      <c r="C7" s="33">
        <v>5604</v>
      </c>
      <c r="D7" s="33">
        <v>7583</v>
      </c>
    </row>
    <row r="8" spans="1:4" ht="15">
      <c r="A8" s="32" t="s">
        <v>10</v>
      </c>
      <c r="B8" s="32" t="s">
        <v>11</v>
      </c>
      <c r="C8" s="33"/>
      <c r="D8" s="33">
        <v>0</v>
      </c>
    </row>
    <row r="9" spans="1:4" ht="15">
      <c r="A9" s="32" t="s">
        <v>12</v>
      </c>
      <c r="B9" s="32" t="s">
        <v>13</v>
      </c>
      <c r="C9" s="33">
        <v>0</v>
      </c>
      <c r="D9" s="33">
        <v>0</v>
      </c>
    </row>
    <row r="10" spans="1:4" ht="15">
      <c r="A10" s="32"/>
      <c r="B10" s="32" t="s">
        <v>15</v>
      </c>
      <c r="C10" s="34">
        <f>+C11+C12+C13+C14</f>
        <v>0</v>
      </c>
      <c r="D10" s="34">
        <f>+D11+D12+D13+D14</f>
        <v>0</v>
      </c>
    </row>
    <row r="11" spans="1:4" ht="15">
      <c r="A11" s="32" t="s">
        <v>16</v>
      </c>
      <c r="B11" s="32" t="s">
        <v>121</v>
      </c>
      <c r="C11" s="33">
        <v>0</v>
      </c>
      <c r="D11" s="33">
        <v>0</v>
      </c>
    </row>
    <row r="12" spans="1:4" ht="35.25">
      <c r="A12" s="32" t="s">
        <v>18</v>
      </c>
      <c r="B12" s="32" t="s">
        <v>122</v>
      </c>
      <c r="C12" s="33">
        <v>0</v>
      </c>
      <c r="D12" s="33">
        <v>0</v>
      </c>
    </row>
    <row r="13" spans="1:4" ht="15">
      <c r="A13" s="32" t="s">
        <v>20</v>
      </c>
      <c r="B13" s="32" t="s">
        <v>123</v>
      </c>
      <c r="C13" s="33">
        <v>0</v>
      </c>
      <c r="D13" s="33">
        <v>0</v>
      </c>
    </row>
    <row r="14" spans="1:4" ht="24">
      <c r="A14" s="32" t="s">
        <v>22</v>
      </c>
      <c r="B14" s="32" t="s">
        <v>124</v>
      </c>
      <c r="C14" s="33">
        <v>0</v>
      </c>
      <c r="D14" s="33">
        <v>0</v>
      </c>
    </row>
    <row r="15" spans="1:4" ht="15">
      <c r="A15" s="32"/>
      <c r="B15" s="32" t="s">
        <v>24</v>
      </c>
      <c r="C15" s="34">
        <f>+C16+C17</f>
        <v>164</v>
      </c>
      <c r="D15" s="34">
        <f>+D16+D17</f>
        <v>221</v>
      </c>
    </row>
    <row r="16" spans="1:4" ht="15">
      <c r="A16" s="32" t="s">
        <v>25</v>
      </c>
      <c r="B16" s="32" t="s">
        <v>125</v>
      </c>
      <c r="C16" s="33">
        <v>164</v>
      </c>
      <c r="D16" s="33">
        <v>221</v>
      </c>
    </row>
    <row r="17" spans="1:4" ht="15">
      <c r="A17" s="32" t="s">
        <v>27</v>
      </c>
      <c r="B17" s="32" t="s">
        <v>126</v>
      </c>
      <c r="C17" s="33">
        <v>0</v>
      </c>
      <c r="D17" s="33">
        <v>0</v>
      </c>
    </row>
    <row r="18" spans="1:4" ht="15">
      <c r="A18" s="32"/>
      <c r="B18" s="32" t="s">
        <v>29</v>
      </c>
      <c r="C18" s="34">
        <f>+C19+C20+C21</f>
        <v>-811</v>
      </c>
      <c r="D18" s="34">
        <f>+D19+D20+D21</f>
        <v>-1103</v>
      </c>
    </row>
    <row r="19" spans="1:4" ht="15">
      <c r="A19" s="32" t="s">
        <v>30</v>
      </c>
      <c r="B19" s="32" t="s">
        <v>127</v>
      </c>
      <c r="C19" s="33">
        <v>-671</v>
      </c>
      <c r="D19" s="33">
        <v>-897</v>
      </c>
    </row>
    <row r="20" spans="1:4" ht="15">
      <c r="A20" s="32" t="s">
        <v>32</v>
      </c>
      <c r="B20" s="32" t="s">
        <v>128</v>
      </c>
      <c r="C20" s="33">
        <v>-140</v>
      </c>
      <c r="D20" s="33">
        <v>-206</v>
      </c>
    </row>
    <row r="21" spans="1:4" ht="15">
      <c r="A21" s="32" t="s">
        <v>34</v>
      </c>
      <c r="B21" s="32" t="s">
        <v>129</v>
      </c>
      <c r="C21" s="33">
        <v>0</v>
      </c>
      <c r="D21" s="33">
        <v>0</v>
      </c>
    </row>
    <row r="22" spans="1:4" ht="15">
      <c r="A22" s="32"/>
      <c r="B22" s="32" t="s">
        <v>36</v>
      </c>
      <c r="C22" s="34">
        <f>+C23+C24+C25+C26</f>
        <v>-2275</v>
      </c>
      <c r="D22" s="34">
        <f>+D23+D24+D25+D26</f>
        <v>-3294</v>
      </c>
    </row>
    <row r="23" spans="1:4" ht="35.25">
      <c r="A23" s="32" t="s">
        <v>37</v>
      </c>
      <c r="B23" s="32" t="s">
        <v>130</v>
      </c>
      <c r="C23" s="33">
        <v>-1925</v>
      </c>
      <c r="D23" s="33">
        <v>-2152</v>
      </c>
    </row>
    <row r="24" spans="1:4" ht="15">
      <c r="A24" s="32" t="s">
        <v>39</v>
      </c>
      <c r="B24" s="32" t="s">
        <v>131</v>
      </c>
      <c r="C24" s="33">
        <v>-350</v>
      </c>
      <c r="D24" s="33">
        <v>-1076</v>
      </c>
    </row>
    <row r="25" spans="1:4" ht="15">
      <c r="A25" s="32" t="s">
        <v>41</v>
      </c>
      <c r="B25" s="32" t="s">
        <v>132</v>
      </c>
      <c r="C25" s="33">
        <v>0</v>
      </c>
      <c r="D25" s="33">
        <v>-66</v>
      </c>
    </row>
    <row r="26" spans="1:4" ht="15">
      <c r="A26" s="32" t="s">
        <v>43</v>
      </c>
      <c r="B26" s="32" t="s">
        <v>133</v>
      </c>
      <c r="C26" s="33">
        <v>0</v>
      </c>
      <c r="D26" s="33">
        <v>0</v>
      </c>
    </row>
    <row r="27" spans="1:4" ht="15">
      <c r="A27" s="32"/>
      <c r="B27" s="32" t="s">
        <v>45</v>
      </c>
      <c r="C27" s="34">
        <f>+C28+C29+C30</f>
        <v>0</v>
      </c>
      <c r="D27" s="34">
        <f>+D28+D29+D30</f>
        <v>-1323</v>
      </c>
    </row>
    <row r="28" spans="1:4" ht="15">
      <c r="A28" s="32" t="s">
        <v>46</v>
      </c>
      <c r="B28" s="32" t="s">
        <v>134</v>
      </c>
      <c r="C28" s="33">
        <v>0</v>
      </c>
      <c r="D28" s="33">
        <v>0</v>
      </c>
    </row>
    <row r="29" spans="1:4" ht="15">
      <c r="A29" s="32" t="s">
        <v>48</v>
      </c>
      <c r="B29" s="32" t="s">
        <v>135</v>
      </c>
      <c r="C29" s="33">
        <v>0</v>
      </c>
      <c r="D29" s="33">
        <v>-5</v>
      </c>
    </row>
    <row r="30" spans="1:4" ht="15">
      <c r="A30" s="32" t="s">
        <v>50</v>
      </c>
      <c r="B30" s="32" t="s">
        <v>136</v>
      </c>
      <c r="C30" s="33">
        <v>0</v>
      </c>
      <c r="D30" s="33">
        <v>-1318</v>
      </c>
    </row>
    <row r="31" spans="1:4" ht="15">
      <c r="A31" s="32"/>
      <c r="B31" s="32" t="s">
        <v>52</v>
      </c>
      <c r="C31" s="33">
        <v>0</v>
      </c>
      <c r="D31" s="33">
        <v>0</v>
      </c>
    </row>
    <row r="32" spans="1:4" ht="15">
      <c r="A32" s="32" t="s">
        <v>53</v>
      </c>
      <c r="B32" s="32" t="s">
        <v>54</v>
      </c>
      <c r="C32" s="33">
        <v>0</v>
      </c>
      <c r="D32" s="33">
        <v>0</v>
      </c>
    </row>
    <row r="33" spans="1:4" ht="15">
      <c r="A33" s="32"/>
      <c r="B33" s="32" t="s">
        <v>55</v>
      </c>
      <c r="C33" s="34">
        <f>+C34+C38</f>
        <v>0</v>
      </c>
      <c r="D33" s="34">
        <f>+D34+D38</f>
        <v>-1</v>
      </c>
    </row>
    <row r="34" spans="1:4" ht="15">
      <c r="A34" s="32"/>
      <c r="B34" s="32" t="s">
        <v>137</v>
      </c>
      <c r="C34" s="34">
        <f>+C35+C36+C37</f>
        <v>0</v>
      </c>
      <c r="D34" s="34">
        <f>+D35+D36+D37</f>
        <v>0</v>
      </c>
    </row>
    <row r="35" spans="1:4" ht="15">
      <c r="A35" s="32" t="s">
        <v>57</v>
      </c>
      <c r="B35" s="32" t="s">
        <v>138</v>
      </c>
      <c r="C35" s="33">
        <v>0</v>
      </c>
      <c r="D35" s="33">
        <v>0</v>
      </c>
    </row>
    <row r="36" spans="1:4" ht="15">
      <c r="A36" s="32" t="s">
        <v>59</v>
      </c>
      <c r="B36" s="32" t="s">
        <v>139</v>
      </c>
      <c r="C36" s="33">
        <v>0</v>
      </c>
      <c r="D36" s="33">
        <v>0</v>
      </c>
    </row>
    <row r="37" spans="1:4" ht="15">
      <c r="A37" s="32" t="s">
        <v>61</v>
      </c>
      <c r="B37" s="32" t="s">
        <v>140</v>
      </c>
      <c r="C37" s="33">
        <v>0</v>
      </c>
      <c r="D37" s="33">
        <v>0</v>
      </c>
    </row>
    <row r="38" spans="1:4" ht="15">
      <c r="A38" s="32"/>
      <c r="B38" s="32" t="s">
        <v>141</v>
      </c>
      <c r="C38" s="34">
        <f>+C39+C40+C41</f>
        <v>0</v>
      </c>
      <c r="D38" s="34">
        <f>+D39+D40+D41</f>
        <v>-1</v>
      </c>
    </row>
    <row r="39" spans="1:4" ht="15">
      <c r="A39" s="32" t="s">
        <v>64</v>
      </c>
      <c r="B39" s="32" t="s">
        <v>138</v>
      </c>
      <c r="C39" s="33">
        <v>0</v>
      </c>
      <c r="D39" s="33">
        <v>0</v>
      </c>
    </row>
    <row r="40" spans="1:4" ht="15">
      <c r="A40" s="32" t="s">
        <v>65</v>
      </c>
      <c r="B40" s="32" t="s">
        <v>139</v>
      </c>
      <c r="C40" s="33">
        <v>0</v>
      </c>
      <c r="D40" s="33">
        <v>-1</v>
      </c>
    </row>
    <row r="41" spans="1:4" ht="15">
      <c r="A41" s="32" t="s">
        <v>66</v>
      </c>
      <c r="B41" s="32" t="s">
        <v>140</v>
      </c>
      <c r="C41" s="33">
        <v>0</v>
      </c>
      <c r="D41" s="33">
        <v>0</v>
      </c>
    </row>
    <row r="42" spans="1:4" ht="15">
      <c r="A42" s="32" t="s">
        <v>142</v>
      </c>
      <c r="B42" s="32" t="s">
        <v>68</v>
      </c>
      <c r="C42" s="33">
        <v>0</v>
      </c>
      <c r="D42" s="33">
        <v>0</v>
      </c>
    </row>
    <row r="43" spans="1:4" ht="15">
      <c r="A43" s="32" t="s">
        <v>142</v>
      </c>
      <c r="B43" s="32" t="s">
        <v>69</v>
      </c>
      <c r="C43" s="34">
        <f>+C44+C45</f>
        <v>0</v>
      </c>
      <c r="D43" s="34">
        <f>+D44+D45</f>
        <v>0</v>
      </c>
    </row>
    <row r="44" spans="1:4" ht="15">
      <c r="A44" s="32" t="s">
        <v>70</v>
      </c>
      <c r="B44" s="32" t="s">
        <v>143</v>
      </c>
      <c r="C44" s="33">
        <v>0</v>
      </c>
      <c r="D44" s="33">
        <v>0</v>
      </c>
    </row>
    <row r="45" spans="1:4" ht="15">
      <c r="A45" s="32" t="s">
        <v>72</v>
      </c>
      <c r="B45" s="32" t="s">
        <v>144</v>
      </c>
      <c r="C45" s="33">
        <v>0</v>
      </c>
      <c r="D45" s="33">
        <v>0</v>
      </c>
    </row>
    <row r="46" spans="1:4" ht="15">
      <c r="A46" s="35"/>
      <c r="B46" s="35" t="s">
        <v>74</v>
      </c>
      <c r="C46" s="36">
        <f>+C7+C8+C9+C10+C15+C18+C22+C27+C31+C32+C33+C42+C43</f>
        <v>2682</v>
      </c>
      <c r="D46" s="36">
        <f>+D7+D8+D9+D10+D15+D18+D22+D27+D31+D32+D33+D42+D43</f>
        <v>2083</v>
      </c>
    </row>
    <row r="47" spans="1:4" ht="15">
      <c r="A47" s="32"/>
      <c r="B47" s="32" t="s">
        <v>75</v>
      </c>
      <c r="C47" s="34">
        <f>+C48+C49</f>
        <v>33</v>
      </c>
      <c r="D47" s="34">
        <f>+D48+D49</f>
        <v>115</v>
      </c>
    </row>
    <row r="48" spans="1:4" ht="15">
      <c r="A48" s="32" t="s">
        <v>76</v>
      </c>
      <c r="B48" s="32" t="s">
        <v>145</v>
      </c>
      <c r="C48" s="33">
        <v>0</v>
      </c>
      <c r="D48" s="33">
        <v>0</v>
      </c>
    </row>
    <row r="49" spans="1:4" ht="15">
      <c r="A49" s="32" t="s">
        <v>78</v>
      </c>
      <c r="B49" s="32" t="s">
        <v>146</v>
      </c>
      <c r="C49" s="33">
        <v>33</v>
      </c>
      <c r="D49" s="33">
        <v>115</v>
      </c>
    </row>
    <row r="50" spans="1:4" ht="15">
      <c r="A50" s="32"/>
      <c r="B50" s="32" t="s">
        <v>80</v>
      </c>
      <c r="C50" s="34">
        <f>+C51+C52+C53</f>
        <v>0</v>
      </c>
      <c r="D50" s="34">
        <f>+D51+D52+D53</f>
        <v>0</v>
      </c>
    </row>
    <row r="51" spans="1:4" ht="46.5">
      <c r="A51" s="32" t="s">
        <v>81</v>
      </c>
      <c r="B51" s="32" t="s">
        <v>147</v>
      </c>
      <c r="C51" s="33">
        <v>0</v>
      </c>
      <c r="D51" s="33">
        <v>0</v>
      </c>
    </row>
    <row r="52" spans="1:4" ht="57.75">
      <c r="A52" s="32" t="s">
        <v>83</v>
      </c>
      <c r="B52" s="32" t="s">
        <v>148</v>
      </c>
      <c r="C52" s="33">
        <v>0</v>
      </c>
      <c r="D52" s="33">
        <v>0</v>
      </c>
    </row>
    <row r="53" spans="1:4" ht="15">
      <c r="A53" s="32" t="s">
        <v>85</v>
      </c>
      <c r="B53" s="32" t="s">
        <v>149</v>
      </c>
      <c r="C53" s="33">
        <v>0</v>
      </c>
      <c r="D53" s="33">
        <v>0</v>
      </c>
    </row>
    <row r="54" spans="1:4" ht="15">
      <c r="A54" s="32" t="s">
        <v>87</v>
      </c>
      <c r="B54" s="32" t="s">
        <v>88</v>
      </c>
      <c r="C54" s="33">
        <v>0</v>
      </c>
      <c r="D54" s="33">
        <v>0</v>
      </c>
    </row>
    <row r="55" spans="1:4" ht="15">
      <c r="A55" s="32" t="s">
        <v>89</v>
      </c>
      <c r="B55" s="32" t="s">
        <v>90</v>
      </c>
      <c r="C55" s="33">
        <v>0</v>
      </c>
      <c r="D55" s="33">
        <v>0</v>
      </c>
    </row>
    <row r="56" spans="1:4" ht="24">
      <c r="A56" s="32" t="s">
        <v>91</v>
      </c>
      <c r="B56" s="32" t="s">
        <v>92</v>
      </c>
      <c r="C56" s="33">
        <v>0</v>
      </c>
      <c r="D56" s="33">
        <v>0</v>
      </c>
    </row>
    <row r="57" spans="1:4" ht="15">
      <c r="A57" s="32"/>
      <c r="B57" s="32" t="s">
        <v>93</v>
      </c>
      <c r="C57" s="33">
        <v>0</v>
      </c>
      <c r="D57" s="33">
        <v>0</v>
      </c>
    </row>
    <row r="58" spans="1:4" ht="15">
      <c r="A58" s="35"/>
      <c r="B58" s="35" t="s">
        <v>94</v>
      </c>
      <c r="C58" s="36">
        <f>+C47+C50+C54+C55+C56+C57</f>
        <v>33</v>
      </c>
      <c r="D58" s="36">
        <f>+D47+D50+D54+D55+D56+D57</f>
        <v>115</v>
      </c>
    </row>
    <row r="59" spans="1:4" ht="15">
      <c r="A59" s="35"/>
      <c r="B59" s="35" t="s">
        <v>95</v>
      </c>
      <c r="C59" s="36">
        <f>+C46+C58</f>
        <v>2715</v>
      </c>
      <c r="D59" s="36">
        <f>+D46+D58</f>
        <v>2198</v>
      </c>
    </row>
    <row r="60" spans="1:4" ht="15">
      <c r="A60" s="32" t="s">
        <v>96</v>
      </c>
      <c r="B60" s="32" t="s">
        <v>97</v>
      </c>
      <c r="C60" s="33">
        <v>0</v>
      </c>
      <c r="D60" s="33">
        <v>-574</v>
      </c>
    </row>
    <row r="61" spans="1:4" ht="24">
      <c r="A61" s="35"/>
      <c r="B61" s="35" t="s">
        <v>98</v>
      </c>
      <c r="C61" s="36">
        <f>+C59+C60</f>
        <v>2715</v>
      </c>
      <c r="D61" s="36">
        <f>+D59+D60</f>
        <v>1624</v>
      </c>
    </row>
    <row r="62" spans="1:4" ht="15">
      <c r="A62" s="29"/>
      <c r="B62" s="30" t="s">
        <v>99</v>
      </c>
      <c r="C62" s="31" t="s">
        <v>1</v>
      </c>
      <c r="D62" s="31" t="s">
        <v>1</v>
      </c>
    </row>
    <row r="63" spans="1:4" ht="15">
      <c r="A63" s="32"/>
      <c r="B63" s="32" t="s">
        <v>100</v>
      </c>
      <c r="C63" s="33">
        <v>0</v>
      </c>
      <c r="D63" s="33">
        <v>0</v>
      </c>
    </row>
    <row r="64" spans="1:4" ht="15">
      <c r="A64" s="32"/>
      <c r="B64" s="32" t="s">
        <v>101</v>
      </c>
      <c r="C64" s="36">
        <f>+C61+C63</f>
        <v>2715</v>
      </c>
      <c r="D64" s="36">
        <f>+D61+D63</f>
        <v>1624</v>
      </c>
    </row>
    <row r="65" spans="1:4" ht="15">
      <c r="A65" s="44"/>
      <c r="B65" s="44"/>
      <c r="C65" s="44"/>
      <c r="D65" s="44"/>
    </row>
    <row r="66" spans="1:4" ht="15">
      <c r="A66" s="45"/>
      <c r="B66" s="44"/>
      <c r="C66" s="44"/>
      <c r="D66" s="44"/>
    </row>
    <row r="67" spans="1:4" ht="15">
      <c r="A67" s="44"/>
      <c r="B67" s="44"/>
      <c r="C67" s="44"/>
      <c r="D67" s="44"/>
    </row>
    <row r="68" spans="1:4" ht="15">
      <c r="A68" s="44"/>
      <c r="B68" s="44"/>
      <c r="C68" s="44"/>
      <c r="D68" s="44"/>
    </row>
    <row r="69" spans="1:4" ht="15">
      <c r="A69" s="44"/>
      <c r="B69" s="44"/>
      <c r="C69" s="44"/>
      <c r="D69" s="44"/>
    </row>
    <row r="70" spans="1:4" ht="15">
      <c r="A70" s="44"/>
      <c r="B70" s="44"/>
      <c r="C70" s="44"/>
      <c r="D70" s="44"/>
    </row>
    <row r="71" spans="1:4" ht="15">
      <c r="A71" s="44"/>
      <c r="B71" s="44"/>
      <c r="C71" s="44"/>
      <c r="D71" s="44"/>
    </row>
    <row r="72" spans="1:4" ht="15">
      <c r="A72" s="44"/>
      <c r="B72" s="44"/>
      <c r="C72" s="44"/>
      <c r="D72" s="44"/>
    </row>
    <row r="73" spans="1:4" ht="15">
      <c r="A73" s="44"/>
      <c r="B73" s="44"/>
      <c r="C73" s="44"/>
      <c r="D73" s="44"/>
    </row>
    <row r="74" spans="1:4" ht="15">
      <c r="A74" s="44"/>
      <c r="B74" s="44"/>
      <c r="C74" s="44"/>
      <c r="D74" s="44"/>
    </row>
    <row r="75" spans="1:4" ht="15">
      <c r="A75" s="44"/>
      <c r="B75" s="44"/>
      <c r="C75" s="44"/>
      <c r="D75" s="44"/>
    </row>
    <row r="76" spans="1:4" ht="15">
      <c r="A76" s="44"/>
      <c r="B76" s="44"/>
      <c r="C76" s="44"/>
      <c r="D76" s="44"/>
    </row>
    <row r="77" spans="1:4" ht="15">
      <c r="A77" s="44"/>
      <c r="B77" s="44"/>
      <c r="C77" s="44"/>
      <c r="D77" s="44"/>
    </row>
    <row r="78" spans="1:4" ht="15">
      <c r="A78" s="44"/>
      <c r="B78" s="44"/>
      <c r="C78" s="44"/>
      <c r="D78" s="44"/>
    </row>
    <row r="79" spans="1:4" ht="15">
      <c r="A79" s="44"/>
      <c r="B79" s="44"/>
      <c r="C79" s="44"/>
      <c r="D79" s="44"/>
    </row>
    <row r="80" spans="1:4" ht="15">
      <c r="A80" s="44"/>
      <c r="B80" s="44"/>
      <c r="C80" s="44"/>
      <c r="D80" s="44"/>
    </row>
    <row r="81" spans="1:4" ht="15">
      <c r="A81" s="44"/>
      <c r="B81" s="44"/>
      <c r="C81" s="44"/>
      <c r="D81" s="44"/>
    </row>
    <row r="82" spans="1:4" ht="15">
      <c r="A82" s="44"/>
      <c r="B82" s="44"/>
      <c r="C82" s="44"/>
      <c r="D82" s="44"/>
    </row>
    <row r="83" spans="1:4" ht="15">
      <c r="A83" s="44"/>
      <c r="B83" s="44"/>
      <c r="C83" s="44"/>
      <c r="D83" s="44"/>
    </row>
    <row r="84" spans="1:4" ht="15">
      <c r="A84" s="44"/>
      <c r="B84" s="44"/>
      <c r="C84" s="44"/>
      <c r="D84" s="44"/>
    </row>
    <row r="85" spans="1:4" ht="15">
      <c r="A85" s="44"/>
      <c r="B85" s="44"/>
      <c r="C85" s="44"/>
      <c r="D85" s="44"/>
    </row>
    <row r="86" spans="1:4" ht="15">
      <c r="A86" s="44"/>
      <c r="B86" s="44"/>
      <c r="C86" s="44"/>
      <c r="D86" s="44"/>
    </row>
    <row r="87" spans="1:4" ht="15">
      <c r="A87" s="44"/>
      <c r="B87" s="44"/>
      <c r="C87" s="44"/>
      <c r="D87" s="44"/>
    </row>
    <row r="88" spans="1:4" ht="15">
      <c r="A88" s="44"/>
      <c r="B88" s="44"/>
      <c r="C88" s="44"/>
      <c r="D88" s="44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  <row r="91" spans="1:4" ht="15">
      <c r="A91" s="44"/>
      <c r="B91" s="44"/>
      <c r="C91" s="44"/>
      <c r="D91" s="44"/>
    </row>
    <row r="92" spans="1:4" ht="15">
      <c r="A92" s="44"/>
      <c r="B92" s="44"/>
      <c r="C92" s="44"/>
      <c r="D92" s="44"/>
    </row>
    <row r="93" spans="1:4" ht="15">
      <c r="A93" s="44"/>
      <c r="B93" s="44"/>
      <c r="C93" s="44"/>
      <c r="D93" s="44"/>
    </row>
    <row r="94" spans="1:4" ht="15">
      <c r="A94" s="44"/>
      <c r="B94" s="44"/>
      <c r="C94" s="44"/>
      <c r="D94" s="44"/>
    </row>
    <row r="95" spans="1:4" ht="15">
      <c r="A95" s="44"/>
      <c r="B95" s="44"/>
      <c r="C95" s="44"/>
      <c r="D95" s="44"/>
    </row>
    <row r="96" spans="1:4" ht="15">
      <c r="A96" s="44"/>
      <c r="B96" s="44"/>
      <c r="C96" s="44"/>
      <c r="D96" s="44"/>
    </row>
    <row r="97" spans="1:4" ht="15">
      <c r="A97" s="44"/>
      <c r="B97" s="44"/>
      <c r="C97" s="44"/>
      <c r="D97" s="44"/>
    </row>
    <row r="98" spans="1:4" ht="15">
      <c r="A98" s="44"/>
      <c r="B98" s="44"/>
      <c r="C98" s="44"/>
      <c r="D98" s="44"/>
    </row>
    <row r="99" spans="1:4" ht="15">
      <c r="A99" s="44"/>
      <c r="B99" s="44"/>
      <c r="C99" s="44"/>
      <c r="D99" s="4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zoomScalePageLayoutView="0" workbookViewId="0" topLeftCell="A1">
      <selection activeCell="A1" sqref="A1:D99"/>
    </sheetView>
  </sheetViews>
  <sheetFormatPr defaultColWidth="9.140625" defaultRowHeight="15"/>
  <cols>
    <col min="1" max="1" width="28.8515625" style="43" customWidth="1"/>
    <col min="2" max="2" width="86.57421875" style="43" customWidth="1"/>
    <col min="3" max="4" width="15.421875" style="43" customWidth="1"/>
    <col min="5" max="16384" width="9.140625" style="43" customWidth="1"/>
  </cols>
  <sheetData>
    <row r="1" spans="1:4" s="42" customFormat="1" ht="39.75" customHeight="1" thickBot="1">
      <c r="A1" s="56" t="s">
        <v>119</v>
      </c>
      <c r="B1" s="57"/>
      <c r="C1" s="57"/>
      <c r="D1" s="58"/>
    </row>
    <row r="2" spans="1:4" s="42" customFormat="1" ht="19.5" customHeight="1" thickBot="1">
      <c r="A2" s="59" t="s">
        <v>1</v>
      </c>
      <c r="B2" s="60"/>
      <c r="C2" s="60"/>
      <c r="D2" s="61"/>
    </row>
    <row r="3" spans="1:4" s="42" customFormat="1" ht="19.5" customHeight="1" thickBot="1">
      <c r="A3" s="62" t="s">
        <v>1</v>
      </c>
      <c r="B3" s="63"/>
      <c r="C3" s="63"/>
      <c r="D3" s="63"/>
    </row>
    <row r="4" spans="1:4" ht="19.5" customHeight="1" thickBot="1">
      <c r="A4" s="64" t="s">
        <v>102</v>
      </c>
      <c r="B4" s="64"/>
      <c r="C4" s="64"/>
      <c r="D4" s="64"/>
    </row>
    <row r="5" spans="1:4" ht="15.75" thickBot="1">
      <c r="A5" s="28" t="s">
        <v>1</v>
      </c>
      <c r="B5" s="28" t="s">
        <v>5</v>
      </c>
      <c r="C5" s="46">
        <v>43008</v>
      </c>
      <c r="D5" s="28">
        <v>2016</v>
      </c>
    </row>
    <row r="6" spans="1:4" ht="15">
      <c r="A6" s="29" t="s">
        <v>1</v>
      </c>
      <c r="B6" s="30" t="s">
        <v>7</v>
      </c>
      <c r="C6" s="31" t="s">
        <v>1</v>
      </c>
      <c r="D6" s="31" t="s">
        <v>1</v>
      </c>
    </row>
    <row r="7" spans="1:4" ht="24">
      <c r="A7" s="32" t="s">
        <v>8</v>
      </c>
      <c r="B7" s="32" t="s">
        <v>9</v>
      </c>
      <c r="C7" s="33">
        <v>616</v>
      </c>
      <c r="D7" s="33">
        <v>688</v>
      </c>
    </row>
    <row r="8" spans="1:4" ht="15">
      <c r="A8" s="32" t="s">
        <v>10</v>
      </c>
      <c r="B8" s="32" t="s">
        <v>11</v>
      </c>
      <c r="C8" s="33"/>
      <c r="D8" s="33"/>
    </row>
    <row r="9" spans="1:4" ht="15">
      <c r="A9" s="32" t="s">
        <v>12</v>
      </c>
      <c r="B9" s="32" t="s">
        <v>13</v>
      </c>
      <c r="C9" s="33"/>
      <c r="D9" s="33"/>
    </row>
    <row r="10" spans="1:4" ht="15">
      <c r="A10" s="32" t="s">
        <v>14</v>
      </c>
      <c r="B10" s="32" t="s">
        <v>15</v>
      </c>
      <c r="C10" s="34">
        <f>SUM(C11:C14)</f>
        <v>-32644</v>
      </c>
      <c r="D10" s="34">
        <f>SUM(D11:D14)</f>
        <v>-41196</v>
      </c>
    </row>
    <row r="11" spans="1:4" ht="15">
      <c r="A11" s="32" t="s">
        <v>16</v>
      </c>
      <c r="B11" s="32" t="s">
        <v>17</v>
      </c>
      <c r="C11" s="33">
        <v>-27590</v>
      </c>
      <c r="D11" s="33">
        <v>-34186</v>
      </c>
    </row>
    <row r="12" spans="1:4" ht="35.25">
      <c r="A12" s="32" t="s">
        <v>18</v>
      </c>
      <c r="B12" s="32" t="s">
        <v>19</v>
      </c>
      <c r="C12" s="33"/>
      <c r="D12" s="33"/>
    </row>
    <row r="13" spans="1:4" ht="15">
      <c r="A13" s="32" t="s">
        <v>20</v>
      </c>
      <c r="B13" s="32" t="s">
        <v>21</v>
      </c>
      <c r="C13" s="33">
        <v>-5054</v>
      </c>
      <c r="D13" s="33">
        <v>-7010</v>
      </c>
    </row>
    <row r="14" spans="1:4" ht="24">
      <c r="A14" s="32" t="s">
        <v>22</v>
      </c>
      <c r="B14" s="32" t="s">
        <v>23</v>
      </c>
      <c r="C14" s="33"/>
      <c r="D14" s="33"/>
    </row>
    <row r="15" spans="1:4" ht="15">
      <c r="A15" s="32" t="s">
        <v>14</v>
      </c>
      <c r="B15" s="32" t="s">
        <v>24</v>
      </c>
      <c r="C15" s="34">
        <f>SUM(C16:C17)</f>
        <v>714</v>
      </c>
      <c r="D15" s="34">
        <f>SUM(D16:D17)</f>
        <v>1060</v>
      </c>
    </row>
    <row r="16" spans="1:4" ht="15">
      <c r="A16" s="32" t="s">
        <v>25</v>
      </c>
      <c r="B16" s="32" t="s">
        <v>26</v>
      </c>
      <c r="C16" s="33">
        <v>714</v>
      </c>
      <c r="D16" s="33">
        <v>1060</v>
      </c>
    </row>
    <row r="17" spans="1:4" ht="15">
      <c r="A17" s="32" t="s">
        <v>27</v>
      </c>
      <c r="B17" s="32" t="s">
        <v>28</v>
      </c>
      <c r="C17" s="33"/>
      <c r="D17" s="33"/>
    </row>
    <row r="18" spans="1:4" ht="15">
      <c r="A18" s="32" t="s">
        <v>14</v>
      </c>
      <c r="B18" s="32" t="s">
        <v>29</v>
      </c>
      <c r="C18" s="34">
        <f>C19+C20+C21</f>
        <v>-60669</v>
      </c>
      <c r="D18" s="34">
        <f>D19+D20+D21</f>
        <v>-81743</v>
      </c>
    </row>
    <row r="19" spans="1:4" ht="15">
      <c r="A19" s="32" t="s">
        <v>30</v>
      </c>
      <c r="B19" s="32" t="s">
        <v>31</v>
      </c>
      <c r="C19" s="33">
        <v>-46804</v>
      </c>
      <c r="D19" s="33">
        <v>-64286</v>
      </c>
    </row>
    <row r="20" spans="1:4" ht="15">
      <c r="A20" s="32" t="s">
        <v>32</v>
      </c>
      <c r="B20" s="32" t="s">
        <v>33</v>
      </c>
      <c r="C20" s="33">
        <v>-13865</v>
      </c>
      <c r="D20" s="33">
        <v>-17457</v>
      </c>
    </row>
    <row r="21" spans="1:4" ht="15">
      <c r="A21" s="32" t="s">
        <v>34</v>
      </c>
      <c r="B21" s="32" t="s">
        <v>35</v>
      </c>
      <c r="C21" s="33"/>
      <c r="D21" s="33"/>
    </row>
    <row r="22" spans="1:4" ht="15">
      <c r="A22" s="32" t="s">
        <v>14</v>
      </c>
      <c r="B22" s="32" t="s">
        <v>36</v>
      </c>
      <c r="C22" s="34">
        <f>SUM(C23:C26)</f>
        <v>-7076</v>
      </c>
      <c r="D22" s="34">
        <f>SUM(D23:D26)</f>
        <v>-9473</v>
      </c>
    </row>
    <row r="23" spans="1:4" ht="20.25" customHeight="1">
      <c r="A23" s="32" t="s">
        <v>37</v>
      </c>
      <c r="B23" s="32" t="s">
        <v>38</v>
      </c>
      <c r="C23" s="33">
        <v>-6303</v>
      </c>
      <c r="D23" s="33">
        <v>-7929</v>
      </c>
    </row>
    <row r="24" spans="1:4" ht="15">
      <c r="A24" s="32" t="s">
        <v>39</v>
      </c>
      <c r="B24" s="32" t="s">
        <v>40</v>
      </c>
      <c r="C24" s="33">
        <v>-672</v>
      </c>
      <c r="D24" s="33">
        <v>-1258</v>
      </c>
    </row>
    <row r="25" spans="1:4" ht="15">
      <c r="A25" s="32" t="s">
        <v>41</v>
      </c>
      <c r="B25" s="32" t="s">
        <v>42</v>
      </c>
      <c r="C25" s="33">
        <v>0</v>
      </c>
      <c r="D25" s="33">
        <v>-137</v>
      </c>
    </row>
    <row r="26" spans="1:4" ht="15">
      <c r="A26" s="32" t="s">
        <v>43</v>
      </c>
      <c r="B26" s="32" t="s">
        <v>44</v>
      </c>
      <c r="C26" s="33">
        <v>-101</v>
      </c>
      <c r="D26" s="33">
        <v>-149</v>
      </c>
    </row>
    <row r="27" spans="1:4" ht="15">
      <c r="A27" s="32" t="s">
        <v>14</v>
      </c>
      <c r="B27" s="32" t="s">
        <v>45</v>
      </c>
      <c r="C27" s="34">
        <f>SUM(C28:C30)</f>
        <v>-2255</v>
      </c>
      <c r="D27" s="34">
        <f>SUM(D28:D30)</f>
        <v>-2653</v>
      </c>
    </row>
    <row r="28" spans="1:4" ht="15">
      <c r="A28" s="32" t="s">
        <v>46</v>
      </c>
      <c r="B28" s="32" t="s">
        <v>47</v>
      </c>
      <c r="C28" s="33">
        <v>-682</v>
      </c>
      <c r="D28" s="33">
        <v>-894</v>
      </c>
    </row>
    <row r="29" spans="1:4" ht="15">
      <c r="A29" s="32" t="s">
        <v>48</v>
      </c>
      <c r="B29" s="32" t="s">
        <v>49</v>
      </c>
      <c r="C29" s="33">
        <v>-1573</v>
      </c>
      <c r="D29" s="33">
        <v>-1759</v>
      </c>
    </row>
    <row r="30" spans="1:4" ht="15">
      <c r="A30" s="32" t="s">
        <v>50</v>
      </c>
      <c r="B30" s="32" t="s">
        <v>51</v>
      </c>
      <c r="C30" s="33"/>
      <c r="D30" s="33"/>
    </row>
    <row r="31" spans="1:4" ht="15">
      <c r="A31" s="32" t="s">
        <v>14</v>
      </c>
      <c r="B31" s="32" t="s">
        <v>52</v>
      </c>
      <c r="C31" s="33">
        <v>2</v>
      </c>
      <c r="D31" s="33">
        <v>1161</v>
      </c>
    </row>
    <row r="32" spans="1:4" ht="15">
      <c r="A32" s="32" t="s">
        <v>53</v>
      </c>
      <c r="B32" s="32" t="s">
        <v>54</v>
      </c>
      <c r="C32" s="33"/>
      <c r="D32" s="33"/>
    </row>
    <row r="33" spans="1:4" ht="15">
      <c r="A33" s="32" t="s">
        <v>14</v>
      </c>
      <c r="B33" s="32" t="s">
        <v>55</v>
      </c>
      <c r="C33" s="34">
        <f>C34+C38</f>
        <v>-17</v>
      </c>
      <c r="D33" s="34">
        <f>D34+D38</f>
        <v>-14</v>
      </c>
    </row>
    <row r="34" spans="1:4" ht="15">
      <c r="A34" s="32" t="s">
        <v>14</v>
      </c>
      <c r="B34" s="32" t="s">
        <v>56</v>
      </c>
      <c r="C34" s="34">
        <f>SUM(C35:C37)</f>
        <v>0</v>
      </c>
      <c r="D34" s="34">
        <f>SUM(D35:D37)</f>
        <v>0</v>
      </c>
    </row>
    <row r="35" spans="1:4" ht="15">
      <c r="A35" s="32" t="s">
        <v>57</v>
      </c>
      <c r="B35" s="32" t="s">
        <v>58</v>
      </c>
      <c r="C35" s="33"/>
      <c r="D35" s="33"/>
    </row>
    <row r="36" spans="1:4" ht="15">
      <c r="A36" s="32" t="s">
        <v>59</v>
      </c>
      <c r="B36" s="32" t="s">
        <v>60</v>
      </c>
      <c r="C36" s="33"/>
      <c r="D36" s="33"/>
    </row>
    <row r="37" spans="1:4" ht="15">
      <c r="A37" s="32" t="s">
        <v>61</v>
      </c>
      <c r="B37" s="32" t="s">
        <v>62</v>
      </c>
      <c r="C37" s="33"/>
      <c r="D37" s="33"/>
    </row>
    <row r="38" spans="1:4" ht="15">
      <c r="A38" s="32" t="s">
        <v>14</v>
      </c>
      <c r="B38" s="32" t="s">
        <v>63</v>
      </c>
      <c r="C38" s="34">
        <f>SUM(C39:C41)</f>
        <v>-17</v>
      </c>
      <c r="D38" s="34">
        <f>SUM(D39:D41)</f>
        <v>-14</v>
      </c>
    </row>
    <row r="39" spans="1:4" ht="15">
      <c r="A39" s="32" t="s">
        <v>64</v>
      </c>
      <c r="B39" s="32" t="s">
        <v>58</v>
      </c>
      <c r="C39" s="33"/>
      <c r="D39" s="33"/>
    </row>
    <row r="40" spans="1:4" ht="15">
      <c r="A40" s="32" t="s">
        <v>65</v>
      </c>
      <c r="B40" s="32" t="s">
        <v>60</v>
      </c>
      <c r="C40" s="33">
        <v>-17</v>
      </c>
      <c r="D40" s="33">
        <v>-14</v>
      </c>
    </row>
    <row r="41" spans="1:4" ht="15">
      <c r="A41" s="32" t="s">
        <v>66</v>
      </c>
      <c r="B41" s="32" t="s">
        <v>62</v>
      </c>
      <c r="C41" s="33"/>
      <c r="D41" s="33"/>
    </row>
    <row r="42" spans="1:4" ht="15">
      <c r="A42" s="32" t="s">
        <v>67</v>
      </c>
      <c r="B42" s="32" t="s">
        <v>68</v>
      </c>
      <c r="C42" s="33"/>
      <c r="D42" s="33"/>
    </row>
    <row r="43" spans="1:4" ht="15">
      <c r="A43" s="32" t="s">
        <v>67</v>
      </c>
      <c r="B43" s="32" t="s">
        <v>69</v>
      </c>
      <c r="C43" s="34">
        <f>C44+C45</f>
        <v>78</v>
      </c>
      <c r="D43" s="34">
        <f>D44+D45</f>
        <v>104</v>
      </c>
    </row>
    <row r="44" spans="1:4" ht="15">
      <c r="A44" s="32" t="s">
        <v>70</v>
      </c>
      <c r="B44" s="32" t="s">
        <v>71</v>
      </c>
      <c r="C44" s="33">
        <v>-25</v>
      </c>
      <c r="D44" s="33">
        <v>-420</v>
      </c>
    </row>
    <row r="45" spans="1:4" ht="15">
      <c r="A45" s="32" t="s">
        <v>72</v>
      </c>
      <c r="B45" s="32" t="s">
        <v>73</v>
      </c>
      <c r="C45" s="33">
        <v>103</v>
      </c>
      <c r="D45" s="33">
        <v>524</v>
      </c>
    </row>
    <row r="46" spans="1:4" ht="15">
      <c r="A46" s="35" t="s">
        <v>14</v>
      </c>
      <c r="B46" s="35" t="s">
        <v>74</v>
      </c>
      <c r="C46" s="36">
        <f>C7+C10+C15+C18+C22+C27+C31+C32+C33+C43</f>
        <v>-101251</v>
      </c>
      <c r="D46" s="36">
        <f>D7+D10+D15+D18+D22+D27+D31+D32+D33+D43</f>
        <v>-132066</v>
      </c>
    </row>
    <row r="47" spans="1:4" ht="15">
      <c r="A47" s="32" t="s">
        <v>14</v>
      </c>
      <c r="B47" s="32" t="s">
        <v>75</v>
      </c>
      <c r="C47" s="34">
        <f>C48+C49</f>
        <v>1</v>
      </c>
      <c r="D47" s="34">
        <f>D48+D49</f>
        <v>6</v>
      </c>
    </row>
    <row r="48" spans="1:4" ht="15">
      <c r="A48" s="32" t="s">
        <v>76</v>
      </c>
      <c r="B48" s="32" t="s">
        <v>77</v>
      </c>
      <c r="C48" s="33"/>
      <c r="D48" s="33"/>
    </row>
    <row r="49" spans="1:4" ht="15">
      <c r="A49" s="32" t="s">
        <v>78</v>
      </c>
      <c r="B49" s="32" t="s">
        <v>79</v>
      </c>
      <c r="C49" s="33">
        <v>1</v>
      </c>
      <c r="D49" s="33">
        <v>6</v>
      </c>
    </row>
    <row r="50" spans="1:4" ht="15">
      <c r="A50" s="32" t="s">
        <v>14</v>
      </c>
      <c r="B50" s="32" t="s">
        <v>80</v>
      </c>
      <c r="C50" s="34">
        <f>SUM(C51:C53)</f>
        <v>-31</v>
      </c>
      <c r="D50" s="34">
        <f>SUM(D51:D53)</f>
        <v>-50</v>
      </c>
    </row>
    <row r="51" spans="1:4" ht="46.5">
      <c r="A51" s="32" t="s">
        <v>81</v>
      </c>
      <c r="B51" s="32" t="s">
        <v>82</v>
      </c>
      <c r="C51" s="33"/>
      <c r="D51" s="33"/>
    </row>
    <row r="52" spans="1:4" ht="57.75">
      <c r="A52" s="32" t="s">
        <v>83</v>
      </c>
      <c r="B52" s="32" t="s">
        <v>84</v>
      </c>
      <c r="C52" s="33">
        <v>-31</v>
      </c>
      <c r="D52" s="33">
        <v>-50</v>
      </c>
    </row>
    <row r="53" spans="1:4" ht="15">
      <c r="A53" s="32" t="s">
        <v>85</v>
      </c>
      <c r="B53" s="32" t="s">
        <v>86</v>
      </c>
      <c r="C53" s="33"/>
      <c r="D53" s="33"/>
    </row>
    <row r="54" spans="1:4" ht="15">
      <c r="A54" s="32" t="s">
        <v>87</v>
      </c>
      <c r="B54" s="32" t="s">
        <v>88</v>
      </c>
      <c r="C54" s="33"/>
      <c r="D54" s="33"/>
    </row>
    <row r="55" spans="1:4" ht="15">
      <c r="A55" s="32" t="s">
        <v>89</v>
      </c>
      <c r="B55" s="32" t="s">
        <v>90</v>
      </c>
      <c r="C55" s="33">
        <v>0</v>
      </c>
      <c r="D55" s="33">
        <v>0</v>
      </c>
    </row>
    <row r="56" spans="1:4" ht="24">
      <c r="A56" s="32" t="s">
        <v>91</v>
      </c>
      <c r="B56" s="32" t="s">
        <v>92</v>
      </c>
      <c r="C56" s="33">
        <v>0</v>
      </c>
      <c r="D56" s="33">
        <v>0</v>
      </c>
    </row>
    <row r="57" spans="1:4" ht="15">
      <c r="A57" s="32" t="s">
        <v>14</v>
      </c>
      <c r="B57" s="32" t="s">
        <v>93</v>
      </c>
      <c r="C57" s="33"/>
      <c r="D57" s="33"/>
    </row>
    <row r="58" spans="1:4" ht="15">
      <c r="A58" s="35" t="s">
        <v>14</v>
      </c>
      <c r="B58" s="35" t="s">
        <v>94</v>
      </c>
      <c r="C58" s="36">
        <f>SUM(C47,C50,C54,C55,C56,C57)</f>
        <v>-30</v>
      </c>
      <c r="D58" s="36">
        <f>SUM(D47,D50,D54,D55,D56,D57)</f>
        <v>-44</v>
      </c>
    </row>
    <row r="59" spans="1:4" ht="15">
      <c r="A59" s="35" t="s">
        <v>14</v>
      </c>
      <c r="B59" s="35" t="s">
        <v>95</v>
      </c>
      <c r="C59" s="36">
        <f>C46+C58</f>
        <v>-101281</v>
      </c>
      <c r="D59" s="36">
        <f>D46+D58</f>
        <v>-132110</v>
      </c>
    </row>
    <row r="60" spans="1:4" ht="15">
      <c r="A60" s="32" t="s">
        <v>96</v>
      </c>
      <c r="B60" s="32" t="s">
        <v>97</v>
      </c>
      <c r="C60" s="33"/>
      <c r="D60" s="33"/>
    </row>
    <row r="61" spans="1:4" ht="24">
      <c r="A61" s="35" t="s">
        <v>14</v>
      </c>
      <c r="B61" s="35" t="s">
        <v>98</v>
      </c>
      <c r="C61" s="36">
        <f>SUM(C59:C60)</f>
        <v>-101281</v>
      </c>
      <c r="D61" s="36">
        <f>SUM(D59:D60)</f>
        <v>-132110</v>
      </c>
    </row>
    <row r="62" spans="1:4" ht="15">
      <c r="A62" s="29" t="s">
        <v>1</v>
      </c>
      <c r="B62" s="30" t="s">
        <v>99</v>
      </c>
      <c r="C62" s="31"/>
      <c r="D62" s="31"/>
    </row>
    <row r="63" spans="1:4" ht="15">
      <c r="A63" s="32" t="s">
        <v>14</v>
      </c>
      <c r="B63" s="32" t="s">
        <v>100</v>
      </c>
      <c r="C63" s="33"/>
      <c r="D63" s="33"/>
    </row>
    <row r="64" spans="1:4" ht="15">
      <c r="A64" s="32" t="s">
        <v>14</v>
      </c>
      <c r="B64" s="32" t="s">
        <v>101</v>
      </c>
      <c r="C64" s="36">
        <f>C61</f>
        <v>-101281</v>
      </c>
      <c r="D64" s="36">
        <f>D61</f>
        <v>-132110</v>
      </c>
    </row>
    <row r="65" spans="1:4" ht="15">
      <c r="A65" s="44"/>
      <c r="B65" s="44"/>
      <c r="C65" s="44"/>
      <c r="D65" s="44"/>
    </row>
    <row r="66" spans="1:4" ht="15">
      <c r="A66" s="45"/>
      <c r="B66" s="44"/>
      <c r="C66" s="44"/>
      <c r="D66" s="44"/>
    </row>
    <row r="67" spans="1:4" ht="15">
      <c r="A67" s="44"/>
      <c r="B67" s="44"/>
      <c r="C67" s="44"/>
      <c r="D67" s="44"/>
    </row>
    <row r="68" spans="1:4" ht="15">
      <c r="A68" s="44"/>
      <c r="B68" s="44"/>
      <c r="C68" s="44"/>
      <c r="D68" s="44"/>
    </row>
    <row r="69" spans="1:4" ht="15">
      <c r="A69" s="44"/>
      <c r="B69" s="44"/>
      <c r="C69" s="44"/>
      <c r="D69" s="44"/>
    </row>
    <row r="70" spans="1:4" ht="15">
      <c r="A70" s="44"/>
      <c r="B70" s="44"/>
      <c r="C70" s="44"/>
      <c r="D70" s="44"/>
    </row>
    <row r="71" spans="1:4" ht="15">
      <c r="A71" s="44"/>
      <c r="B71" s="44"/>
      <c r="C71" s="44"/>
      <c r="D71" s="44"/>
    </row>
    <row r="72" spans="1:4" ht="15">
      <c r="A72" s="44"/>
      <c r="B72" s="44"/>
      <c r="C72" s="44"/>
      <c r="D72" s="44"/>
    </row>
    <row r="73" spans="1:4" ht="15">
      <c r="A73" s="44"/>
      <c r="B73" s="44"/>
      <c r="C73" s="44"/>
      <c r="D73" s="44"/>
    </row>
    <row r="74" spans="1:4" ht="15">
      <c r="A74" s="44"/>
      <c r="B74" s="44"/>
      <c r="C74" s="44"/>
      <c r="D74" s="44"/>
    </row>
    <row r="75" spans="1:4" ht="15">
      <c r="A75" s="44"/>
      <c r="B75" s="44"/>
      <c r="C75" s="44"/>
      <c r="D75" s="44"/>
    </row>
    <row r="76" spans="1:4" ht="15">
      <c r="A76" s="44"/>
      <c r="B76" s="44"/>
      <c r="C76" s="44"/>
      <c r="D76" s="44"/>
    </row>
    <row r="77" spans="1:4" ht="15">
      <c r="A77" s="44"/>
      <c r="B77" s="44"/>
      <c r="C77" s="44"/>
      <c r="D77" s="44"/>
    </row>
    <row r="78" spans="1:4" ht="15">
      <c r="A78" s="44"/>
      <c r="B78" s="44"/>
      <c r="C78" s="44"/>
      <c r="D78" s="44"/>
    </row>
    <row r="79" spans="1:4" ht="15">
      <c r="A79" s="44"/>
      <c r="B79" s="44"/>
      <c r="C79" s="44"/>
      <c r="D79" s="44"/>
    </row>
    <row r="80" spans="1:4" ht="15">
      <c r="A80" s="44"/>
      <c r="B80" s="44"/>
      <c r="C80" s="44"/>
      <c r="D80" s="44"/>
    </row>
    <row r="81" spans="1:4" ht="15">
      <c r="A81" s="44"/>
      <c r="B81" s="44"/>
      <c r="C81" s="44"/>
      <c r="D81" s="44"/>
    </row>
    <row r="82" spans="1:4" ht="15">
      <c r="A82" s="44"/>
      <c r="B82" s="44"/>
      <c r="C82" s="44"/>
      <c r="D82" s="44"/>
    </row>
    <row r="83" spans="1:4" ht="15">
      <c r="A83" s="44"/>
      <c r="B83" s="44"/>
      <c r="C83" s="44"/>
      <c r="D83" s="44"/>
    </row>
    <row r="84" spans="1:4" ht="15">
      <c r="A84" s="44"/>
      <c r="B84" s="44"/>
      <c r="C84" s="44"/>
      <c r="D84" s="44"/>
    </row>
    <row r="85" spans="1:4" ht="15">
      <c r="A85" s="44"/>
      <c r="B85" s="44"/>
      <c r="C85" s="44"/>
      <c r="D85" s="44"/>
    </row>
    <row r="86" spans="1:4" ht="15">
      <c r="A86" s="44"/>
      <c r="B86" s="44"/>
      <c r="C86" s="44"/>
      <c r="D86" s="44"/>
    </row>
    <row r="87" spans="1:4" ht="15">
      <c r="A87" s="44"/>
      <c r="B87" s="44"/>
      <c r="C87" s="44"/>
      <c r="D87" s="44"/>
    </row>
    <row r="88" spans="1:4" ht="15">
      <c r="A88" s="44"/>
      <c r="B88" s="44"/>
      <c r="C88" s="44"/>
      <c r="D88" s="44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  <row r="91" spans="1:4" ht="15">
      <c r="A91" s="44"/>
      <c r="B91" s="44"/>
      <c r="C91" s="44"/>
      <c r="D91" s="44"/>
    </row>
    <row r="92" spans="1:4" ht="15">
      <c r="A92" s="44"/>
      <c r="B92" s="44"/>
      <c r="C92" s="44"/>
      <c r="D92" s="44"/>
    </row>
    <row r="93" spans="1:4" ht="15">
      <c r="A93" s="44"/>
      <c r="B93" s="44"/>
      <c r="C93" s="44"/>
      <c r="D93" s="44"/>
    </row>
    <row r="94" spans="1:4" ht="15">
      <c r="A94" s="44"/>
      <c r="B94" s="44"/>
      <c r="C94" s="44"/>
      <c r="D94" s="44"/>
    </row>
    <row r="95" spans="1:4" ht="15">
      <c r="A95" s="44"/>
      <c r="B95" s="44"/>
      <c r="C95" s="44"/>
      <c r="D95" s="44"/>
    </row>
    <row r="96" spans="1:4" ht="15">
      <c r="A96" s="44"/>
      <c r="B96" s="44"/>
      <c r="C96" s="44"/>
      <c r="D96" s="44"/>
    </row>
    <row r="97" spans="1:4" ht="15">
      <c r="A97" s="44"/>
      <c r="B97" s="44"/>
      <c r="C97" s="44"/>
      <c r="D97" s="44"/>
    </row>
    <row r="98" spans="1:4" ht="15">
      <c r="A98" s="44"/>
      <c r="B98" s="44"/>
      <c r="C98" s="44"/>
      <c r="D98" s="44"/>
    </row>
    <row r="99" spans="1:4" ht="15">
      <c r="A99" s="44"/>
      <c r="B99" s="44"/>
      <c r="C99" s="44"/>
      <c r="D99" s="4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zoomScalePageLayoutView="0" workbookViewId="0" topLeftCell="A1">
      <selection activeCell="A1" sqref="A1:D99"/>
    </sheetView>
  </sheetViews>
  <sheetFormatPr defaultColWidth="9.140625" defaultRowHeight="15"/>
  <cols>
    <col min="1" max="1" width="28.8515625" style="43" customWidth="1"/>
    <col min="2" max="2" width="86.57421875" style="43" customWidth="1"/>
    <col min="3" max="4" width="15.421875" style="43" customWidth="1"/>
    <col min="5" max="16384" width="9.140625" style="43" customWidth="1"/>
  </cols>
  <sheetData>
    <row r="1" spans="1:4" s="42" customFormat="1" ht="39.75" customHeight="1" thickBot="1">
      <c r="A1" s="56" t="s">
        <v>119</v>
      </c>
      <c r="B1" s="57"/>
      <c r="C1" s="57"/>
      <c r="D1" s="58"/>
    </row>
    <row r="2" spans="1:4" s="42" customFormat="1" ht="19.5" customHeight="1" thickBot="1">
      <c r="A2" s="59"/>
      <c r="B2" s="60"/>
      <c r="C2" s="60"/>
      <c r="D2" s="61"/>
    </row>
    <row r="3" spans="1:4" s="42" customFormat="1" ht="19.5" customHeight="1" thickBot="1">
      <c r="A3" s="62"/>
      <c r="B3" s="63"/>
      <c r="C3" s="63"/>
      <c r="D3" s="63"/>
    </row>
    <row r="4" spans="1:4" ht="19.5" customHeight="1" thickBot="1">
      <c r="A4" s="64" t="s">
        <v>2</v>
      </c>
      <c r="B4" s="64"/>
      <c r="C4" s="64"/>
      <c r="D4" s="64"/>
    </row>
    <row r="5" spans="1:4" ht="15.75" thickBot="1">
      <c r="A5" s="28" t="s">
        <v>1</v>
      </c>
      <c r="B5" s="28" t="s">
        <v>120</v>
      </c>
      <c r="C5" s="28" t="s">
        <v>3</v>
      </c>
      <c r="D5" s="28" t="s">
        <v>4</v>
      </c>
    </row>
    <row r="6" spans="1:4" ht="15">
      <c r="A6" s="29"/>
      <c r="B6" s="30" t="s">
        <v>7</v>
      </c>
      <c r="C6" s="31" t="s">
        <v>1</v>
      </c>
      <c r="D6" s="31" t="s">
        <v>1</v>
      </c>
    </row>
    <row r="7" spans="1:4" ht="24">
      <c r="A7" s="32" t="s">
        <v>8</v>
      </c>
      <c r="B7" s="32" t="s">
        <v>9</v>
      </c>
      <c r="C7" s="33">
        <v>0</v>
      </c>
      <c r="D7" s="33">
        <v>0</v>
      </c>
    </row>
    <row r="8" spans="1:4" ht="15">
      <c r="A8" s="32" t="s">
        <v>10</v>
      </c>
      <c r="B8" s="32" t="s">
        <v>11</v>
      </c>
      <c r="C8" s="33">
        <v>0</v>
      </c>
      <c r="D8" s="33">
        <v>0</v>
      </c>
    </row>
    <row r="9" spans="1:4" ht="15">
      <c r="A9" s="32" t="s">
        <v>12</v>
      </c>
      <c r="B9" s="32" t="s">
        <v>13</v>
      </c>
      <c r="C9" s="33">
        <v>0</v>
      </c>
      <c r="D9" s="33">
        <v>0</v>
      </c>
    </row>
    <row r="10" spans="1:4" ht="15">
      <c r="A10" s="32"/>
      <c r="B10" s="32" t="s">
        <v>15</v>
      </c>
      <c r="C10" s="34">
        <f>+C11+C12+C13+C14</f>
        <v>0</v>
      </c>
      <c r="D10" s="34">
        <f>+D11+D12+D13+D14</f>
        <v>0</v>
      </c>
    </row>
    <row r="11" spans="1:4" ht="15">
      <c r="A11" s="32" t="s">
        <v>16</v>
      </c>
      <c r="B11" s="32" t="s">
        <v>121</v>
      </c>
      <c r="C11" s="33">
        <v>0</v>
      </c>
      <c r="D11" s="33">
        <v>0</v>
      </c>
    </row>
    <row r="12" spans="1:4" ht="35.25">
      <c r="A12" s="32" t="s">
        <v>18</v>
      </c>
      <c r="B12" s="32" t="s">
        <v>122</v>
      </c>
      <c r="C12" s="33">
        <v>0</v>
      </c>
      <c r="D12" s="33">
        <v>0</v>
      </c>
    </row>
    <row r="13" spans="1:4" ht="15">
      <c r="A13" s="32" t="s">
        <v>20</v>
      </c>
      <c r="B13" s="32" t="s">
        <v>123</v>
      </c>
      <c r="C13" s="33">
        <v>0</v>
      </c>
      <c r="D13" s="33">
        <v>0</v>
      </c>
    </row>
    <row r="14" spans="1:4" ht="24">
      <c r="A14" s="32" t="s">
        <v>22</v>
      </c>
      <c r="B14" s="32" t="s">
        <v>124</v>
      </c>
      <c r="C14" s="33">
        <v>0</v>
      </c>
      <c r="D14" s="33">
        <v>0</v>
      </c>
    </row>
    <row r="15" spans="1:4" ht="15">
      <c r="A15" s="32"/>
      <c r="B15" s="32" t="s">
        <v>24</v>
      </c>
      <c r="C15" s="34">
        <f>+C16+C17</f>
        <v>0</v>
      </c>
      <c r="D15" s="34">
        <f>+D16+D17</f>
        <v>0</v>
      </c>
    </row>
    <row r="16" spans="1:4" ht="15">
      <c r="A16" s="32" t="s">
        <v>25</v>
      </c>
      <c r="B16" s="32" t="s">
        <v>125</v>
      </c>
      <c r="C16" s="33">
        <v>0</v>
      </c>
      <c r="D16" s="33">
        <v>0</v>
      </c>
    </row>
    <row r="17" spans="1:4" ht="15">
      <c r="A17" s="32" t="s">
        <v>27</v>
      </c>
      <c r="B17" s="32" t="s">
        <v>126</v>
      </c>
      <c r="C17" s="33">
        <v>0</v>
      </c>
      <c r="D17" s="33">
        <v>0</v>
      </c>
    </row>
    <row r="18" spans="1:4" ht="15">
      <c r="A18" s="32"/>
      <c r="B18" s="32" t="s">
        <v>29</v>
      </c>
      <c r="C18" s="34">
        <f>+C19+C20+C21</f>
        <v>0</v>
      </c>
      <c r="D18" s="34">
        <f>+D19+D20+D21</f>
        <v>0</v>
      </c>
    </row>
    <row r="19" spans="1:4" ht="15">
      <c r="A19" s="32" t="s">
        <v>30</v>
      </c>
      <c r="B19" s="32" t="s">
        <v>127</v>
      </c>
      <c r="C19" s="33">
        <v>0</v>
      </c>
      <c r="D19" s="33">
        <v>0</v>
      </c>
    </row>
    <row r="20" spans="1:4" ht="15">
      <c r="A20" s="32" t="s">
        <v>32</v>
      </c>
      <c r="B20" s="32" t="s">
        <v>128</v>
      </c>
      <c r="C20" s="33">
        <v>0</v>
      </c>
      <c r="D20" s="33">
        <v>0</v>
      </c>
    </row>
    <row r="21" spans="1:4" ht="15">
      <c r="A21" s="32" t="s">
        <v>34</v>
      </c>
      <c r="B21" s="32" t="s">
        <v>129</v>
      </c>
      <c r="C21" s="33">
        <v>0</v>
      </c>
      <c r="D21" s="33">
        <v>0</v>
      </c>
    </row>
    <row r="22" spans="1:4" ht="15">
      <c r="A22" s="32"/>
      <c r="B22" s="32" t="s">
        <v>36</v>
      </c>
      <c r="C22" s="34">
        <f>+C23+C24+C25+C26</f>
        <v>-6</v>
      </c>
      <c r="D22" s="34">
        <f>+D23+D24+D25+D26</f>
        <v>-5</v>
      </c>
    </row>
    <row r="23" spans="1:4" ht="35.25">
      <c r="A23" s="32" t="s">
        <v>37</v>
      </c>
      <c r="B23" s="32" t="s">
        <v>130</v>
      </c>
      <c r="C23" s="33">
        <v>-6</v>
      </c>
      <c r="D23" s="33">
        <v>-5</v>
      </c>
    </row>
    <row r="24" spans="1:4" ht="15">
      <c r="A24" s="32" t="s">
        <v>39</v>
      </c>
      <c r="B24" s="32" t="s">
        <v>131</v>
      </c>
      <c r="C24" s="33">
        <v>0</v>
      </c>
      <c r="D24" s="33">
        <v>0</v>
      </c>
    </row>
    <row r="25" spans="1:4" ht="15">
      <c r="A25" s="32" t="s">
        <v>41</v>
      </c>
      <c r="B25" s="32" t="s">
        <v>132</v>
      </c>
      <c r="C25" s="33">
        <v>0</v>
      </c>
      <c r="D25" s="33">
        <v>0</v>
      </c>
    </row>
    <row r="26" spans="1:4" ht="15">
      <c r="A26" s="32" t="s">
        <v>43</v>
      </c>
      <c r="B26" s="32" t="s">
        <v>133</v>
      </c>
      <c r="C26" s="33">
        <v>0</v>
      </c>
      <c r="D26" s="33">
        <v>0</v>
      </c>
    </row>
    <row r="27" spans="1:4" ht="15">
      <c r="A27" s="32"/>
      <c r="B27" s="32" t="s">
        <v>45</v>
      </c>
      <c r="C27" s="34">
        <f>+C28+C29+C30</f>
        <v>0</v>
      </c>
      <c r="D27" s="34">
        <f>+D28+D29+D30</f>
        <v>0</v>
      </c>
    </row>
    <row r="28" spans="1:4" ht="15">
      <c r="A28" s="32" t="s">
        <v>46</v>
      </c>
      <c r="B28" s="32" t="s">
        <v>134</v>
      </c>
      <c r="C28" s="33">
        <v>0</v>
      </c>
      <c r="D28" s="33">
        <v>0</v>
      </c>
    </row>
    <row r="29" spans="1:4" ht="15">
      <c r="A29" s="32" t="s">
        <v>48</v>
      </c>
      <c r="B29" s="32" t="s">
        <v>135</v>
      </c>
      <c r="C29" s="33">
        <v>0</v>
      </c>
      <c r="D29" s="33">
        <v>0</v>
      </c>
    </row>
    <row r="30" spans="1:4" ht="15">
      <c r="A30" s="32" t="s">
        <v>50</v>
      </c>
      <c r="B30" s="32" t="s">
        <v>136</v>
      </c>
      <c r="C30" s="33">
        <v>0</v>
      </c>
      <c r="D30" s="33">
        <v>0</v>
      </c>
    </row>
    <row r="31" spans="1:4" ht="15">
      <c r="A31" s="32"/>
      <c r="B31" s="32" t="s">
        <v>52</v>
      </c>
      <c r="C31" s="33">
        <v>0</v>
      </c>
      <c r="D31" s="33">
        <v>0</v>
      </c>
    </row>
    <row r="32" spans="1:4" ht="15">
      <c r="A32" s="32" t="s">
        <v>53</v>
      </c>
      <c r="B32" s="32" t="s">
        <v>54</v>
      </c>
      <c r="C32" s="33">
        <v>0</v>
      </c>
      <c r="D32" s="33">
        <v>0</v>
      </c>
    </row>
    <row r="33" spans="1:4" ht="15">
      <c r="A33" s="32"/>
      <c r="B33" s="32" t="s">
        <v>55</v>
      </c>
      <c r="C33" s="34">
        <f>+C34+C38</f>
        <v>0</v>
      </c>
      <c r="D33" s="34">
        <f>+D34+D38</f>
        <v>0</v>
      </c>
    </row>
    <row r="34" spans="1:4" ht="15">
      <c r="A34" s="32"/>
      <c r="B34" s="32" t="s">
        <v>137</v>
      </c>
      <c r="C34" s="34">
        <f>+C35+C36+C37</f>
        <v>0</v>
      </c>
      <c r="D34" s="34">
        <f>+D35+D36+D37</f>
        <v>0</v>
      </c>
    </row>
    <row r="35" spans="1:4" ht="15">
      <c r="A35" s="32" t="s">
        <v>57</v>
      </c>
      <c r="B35" s="32" t="s">
        <v>138</v>
      </c>
      <c r="C35" s="33">
        <v>0</v>
      </c>
      <c r="D35" s="33">
        <v>0</v>
      </c>
    </row>
    <row r="36" spans="1:4" ht="15">
      <c r="A36" s="32" t="s">
        <v>59</v>
      </c>
      <c r="B36" s="32" t="s">
        <v>139</v>
      </c>
      <c r="C36" s="33">
        <v>0</v>
      </c>
      <c r="D36" s="33">
        <v>0</v>
      </c>
    </row>
    <row r="37" spans="1:4" ht="15">
      <c r="A37" s="32" t="s">
        <v>61</v>
      </c>
      <c r="B37" s="32" t="s">
        <v>140</v>
      </c>
      <c r="C37" s="33">
        <v>0</v>
      </c>
      <c r="D37" s="33">
        <v>0</v>
      </c>
    </row>
    <row r="38" spans="1:4" ht="15">
      <c r="A38" s="32"/>
      <c r="B38" s="32" t="s">
        <v>141</v>
      </c>
      <c r="C38" s="34">
        <f>+C39+C40+C41</f>
        <v>0</v>
      </c>
      <c r="D38" s="34">
        <f>+D39+D40+D41</f>
        <v>0</v>
      </c>
    </row>
    <row r="39" spans="1:4" ht="15">
      <c r="A39" s="32" t="s">
        <v>64</v>
      </c>
      <c r="B39" s="32" t="s">
        <v>138</v>
      </c>
      <c r="C39" s="33">
        <v>0</v>
      </c>
      <c r="D39" s="33">
        <v>0</v>
      </c>
    </row>
    <row r="40" spans="1:4" ht="15">
      <c r="A40" s="32" t="s">
        <v>65</v>
      </c>
      <c r="B40" s="32" t="s">
        <v>139</v>
      </c>
      <c r="C40" s="33">
        <v>0</v>
      </c>
      <c r="D40" s="33">
        <v>0</v>
      </c>
    </row>
    <row r="41" spans="1:4" ht="15">
      <c r="A41" s="32" t="s">
        <v>66</v>
      </c>
      <c r="B41" s="32" t="s">
        <v>140</v>
      </c>
      <c r="C41" s="33">
        <v>0</v>
      </c>
      <c r="D41" s="33">
        <v>0</v>
      </c>
    </row>
    <row r="42" spans="1:4" ht="15">
      <c r="A42" s="32" t="s">
        <v>142</v>
      </c>
      <c r="B42" s="32" t="s">
        <v>68</v>
      </c>
      <c r="C42" s="33">
        <v>0</v>
      </c>
      <c r="D42" s="33">
        <v>0</v>
      </c>
    </row>
    <row r="43" spans="1:4" ht="15">
      <c r="A43" s="32" t="s">
        <v>142</v>
      </c>
      <c r="B43" s="32" t="s">
        <v>69</v>
      </c>
      <c r="C43" s="34">
        <f>+C44+C45</f>
        <v>0</v>
      </c>
      <c r="D43" s="34">
        <f>+D44+D45</f>
        <v>0</v>
      </c>
    </row>
    <row r="44" spans="1:4" ht="15">
      <c r="A44" s="32" t="s">
        <v>70</v>
      </c>
      <c r="B44" s="32" t="s">
        <v>143</v>
      </c>
      <c r="C44" s="33">
        <v>0</v>
      </c>
      <c r="D44" s="33">
        <v>0</v>
      </c>
    </row>
    <row r="45" spans="1:4" ht="15">
      <c r="A45" s="32" t="s">
        <v>72</v>
      </c>
      <c r="B45" s="32" t="s">
        <v>144</v>
      </c>
      <c r="C45" s="33">
        <v>0</v>
      </c>
      <c r="D45" s="33">
        <v>0</v>
      </c>
    </row>
    <row r="46" spans="1:4" ht="15">
      <c r="A46" s="35"/>
      <c r="B46" s="35" t="s">
        <v>74</v>
      </c>
      <c r="C46" s="36">
        <f>+C7+C8+C9+C10+C15+C18+C22+C27+C31+C32+C33+C42+C43</f>
        <v>-6</v>
      </c>
      <c r="D46" s="36">
        <f>+D7+D8+D9+D10+D15+D18+D22+D27+D31+D32+D33+D42+D43</f>
        <v>-5</v>
      </c>
    </row>
    <row r="47" spans="1:4" ht="15">
      <c r="A47" s="32"/>
      <c r="B47" s="32" t="s">
        <v>75</v>
      </c>
      <c r="C47" s="34">
        <v>0</v>
      </c>
      <c r="D47" s="34">
        <f>+D48+D49</f>
        <v>0</v>
      </c>
    </row>
    <row r="48" spans="1:4" ht="15">
      <c r="A48" s="32" t="s">
        <v>76</v>
      </c>
      <c r="B48" s="32" t="s">
        <v>145</v>
      </c>
      <c r="C48" s="33">
        <v>0</v>
      </c>
      <c r="D48" s="33">
        <v>0</v>
      </c>
    </row>
    <row r="49" spans="1:4" ht="15">
      <c r="A49" s="32" t="s">
        <v>78</v>
      </c>
      <c r="B49" s="32" t="s">
        <v>146</v>
      </c>
      <c r="C49" s="33">
        <v>0</v>
      </c>
      <c r="D49" s="33">
        <v>0</v>
      </c>
    </row>
    <row r="50" spans="1:4" ht="15">
      <c r="A50" s="32"/>
      <c r="B50" s="32" t="s">
        <v>80</v>
      </c>
      <c r="C50" s="34">
        <f>+C51+C52+C53</f>
        <v>0</v>
      </c>
      <c r="D50" s="34">
        <f>+D51+D52+D53</f>
        <v>0</v>
      </c>
    </row>
    <row r="51" spans="1:4" ht="46.5">
      <c r="A51" s="32" t="s">
        <v>81</v>
      </c>
      <c r="B51" s="32" t="s">
        <v>147</v>
      </c>
      <c r="C51" s="33">
        <v>0</v>
      </c>
      <c r="D51" s="33">
        <v>0</v>
      </c>
    </row>
    <row r="52" spans="1:4" ht="57.75">
      <c r="A52" s="32" t="s">
        <v>83</v>
      </c>
      <c r="B52" s="32" t="s">
        <v>148</v>
      </c>
      <c r="C52" s="33">
        <v>0</v>
      </c>
      <c r="D52" s="33">
        <v>0</v>
      </c>
    </row>
    <row r="53" spans="1:4" ht="15">
      <c r="A53" s="32" t="s">
        <v>85</v>
      </c>
      <c r="B53" s="32" t="s">
        <v>149</v>
      </c>
      <c r="C53" s="33">
        <v>0</v>
      </c>
      <c r="D53" s="33">
        <v>0</v>
      </c>
    </row>
    <row r="54" spans="1:4" ht="15">
      <c r="A54" s="32" t="s">
        <v>87</v>
      </c>
      <c r="B54" s="32" t="s">
        <v>88</v>
      </c>
      <c r="C54" s="33">
        <v>0</v>
      </c>
      <c r="D54" s="33">
        <v>0</v>
      </c>
    </row>
    <row r="55" spans="1:4" ht="15">
      <c r="A55" s="32" t="s">
        <v>89</v>
      </c>
      <c r="B55" s="32" t="s">
        <v>90</v>
      </c>
      <c r="C55" s="33">
        <v>0</v>
      </c>
      <c r="D55" s="33">
        <v>0</v>
      </c>
    </row>
    <row r="56" spans="1:4" ht="24">
      <c r="A56" s="32" t="s">
        <v>91</v>
      </c>
      <c r="B56" s="32" t="s">
        <v>92</v>
      </c>
      <c r="C56" s="33">
        <v>0</v>
      </c>
      <c r="D56" s="33">
        <v>0</v>
      </c>
    </row>
    <row r="57" spans="1:4" ht="15">
      <c r="A57" s="32"/>
      <c r="B57" s="32" t="s">
        <v>93</v>
      </c>
      <c r="C57" s="33">
        <v>0</v>
      </c>
      <c r="D57" s="33">
        <v>0</v>
      </c>
    </row>
    <row r="58" spans="1:4" ht="15">
      <c r="A58" s="35"/>
      <c r="B58" s="35" t="s">
        <v>94</v>
      </c>
      <c r="C58" s="36">
        <f>+C47+C50+C54+C55+C56+C57</f>
        <v>0</v>
      </c>
      <c r="D58" s="36">
        <f>+D47+D50+D54+D55+D56+D57</f>
        <v>0</v>
      </c>
    </row>
    <row r="59" spans="1:4" ht="15">
      <c r="A59" s="35"/>
      <c r="B59" s="35" t="s">
        <v>95</v>
      </c>
      <c r="C59" s="36">
        <f>+C46+C58</f>
        <v>-6</v>
      </c>
      <c r="D59" s="36">
        <f>+D46+D58</f>
        <v>-5</v>
      </c>
    </row>
    <row r="60" spans="1:4" ht="15">
      <c r="A60" s="32" t="s">
        <v>96</v>
      </c>
      <c r="B60" s="32" t="s">
        <v>97</v>
      </c>
      <c r="C60" s="33">
        <v>0</v>
      </c>
      <c r="D60" s="33">
        <v>0</v>
      </c>
    </row>
    <row r="61" spans="1:4" ht="24">
      <c r="A61" s="35"/>
      <c r="B61" s="35" t="s">
        <v>98</v>
      </c>
      <c r="C61" s="36">
        <f>+C59+C60</f>
        <v>-6</v>
      </c>
      <c r="D61" s="36">
        <f>+D59+D60</f>
        <v>-5</v>
      </c>
    </row>
    <row r="62" spans="1:4" ht="15">
      <c r="A62" s="29"/>
      <c r="B62" s="30" t="s">
        <v>99</v>
      </c>
      <c r="C62" s="31" t="s">
        <v>1</v>
      </c>
      <c r="D62" s="31" t="s">
        <v>1</v>
      </c>
    </row>
    <row r="63" spans="1:4" ht="15">
      <c r="A63" s="32"/>
      <c r="B63" s="32" t="s">
        <v>100</v>
      </c>
      <c r="C63" s="33">
        <v>0</v>
      </c>
      <c r="D63" s="33">
        <v>0</v>
      </c>
    </row>
    <row r="64" spans="1:4" ht="15">
      <c r="A64" s="32"/>
      <c r="B64" s="32" t="s">
        <v>101</v>
      </c>
      <c r="C64" s="36">
        <f>+C61+C63</f>
        <v>-6</v>
      </c>
      <c r="D64" s="36">
        <f>+D61+D63</f>
        <v>-5</v>
      </c>
    </row>
    <row r="65" spans="1:4" ht="15">
      <c r="A65" s="44"/>
      <c r="B65" s="44"/>
      <c r="C65" s="44"/>
      <c r="D65" s="44"/>
    </row>
    <row r="66" spans="1:4" ht="15">
      <c r="A66" s="45"/>
      <c r="B66" s="44"/>
      <c r="C66" s="44"/>
      <c r="D66" s="44"/>
    </row>
    <row r="67" spans="1:4" ht="15">
      <c r="A67" s="44"/>
      <c r="B67" s="44"/>
      <c r="C67" s="44"/>
      <c r="D67" s="44"/>
    </row>
    <row r="68" spans="1:4" ht="15">
      <c r="A68" s="44"/>
      <c r="B68" s="44"/>
      <c r="C68" s="44"/>
      <c r="D68" s="44"/>
    </row>
    <row r="69" spans="1:4" ht="15">
      <c r="A69" s="44"/>
      <c r="B69" s="44"/>
      <c r="C69" s="44"/>
      <c r="D69" s="44"/>
    </row>
    <row r="70" spans="1:4" ht="15">
      <c r="A70" s="44"/>
      <c r="B70" s="44"/>
      <c r="C70" s="44"/>
      <c r="D70" s="44"/>
    </row>
    <row r="71" spans="1:4" ht="15">
      <c r="A71" s="44"/>
      <c r="B71" s="44"/>
      <c r="C71" s="44"/>
      <c r="D71" s="44"/>
    </row>
    <row r="72" spans="1:4" ht="15">
      <c r="A72" s="44"/>
      <c r="B72" s="44"/>
      <c r="C72" s="44"/>
      <c r="D72" s="44"/>
    </row>
    <row r="73" spans="1:4" ht="15">
      <c r="A73" s="44"/>
      <c r="B73" s="44"/>
      <c r="C73" s="44"/>
      <c r="D73" s="44"/>
    </row>
    <row r="74" spans="1:4" ht="15">
      <c r="A74" s="44"/>
      <c r="B74" s="44"/>
      <c r="C74" s="44"/>
      <c r="D74" s="44"/>
    </row>
    <row r="75" spans="1:4" ht="15">
      <c r="A75" s="44"/>
      <c r="B75" s="44"/>
      <c r="C75" s="44"/>
      <c r="D75" s="44"/>
    </row>
    <row r="76" spans="1:4" ht="15">
      <c r="A76" s="44"/>
      <c r="B76" s="44"/>
      <c r="C76" s="44"/>
      <c r="D76" s="44"/>
    </row>
    <row r="77" spans="1:4" ht="15">
      <c r="A77" s="44"/>
      <c r="B77" s="44"/>
      <c r="C77" s="44"/>
      <c r="D77" s="44"/>
    </row>
    <row r="78" spans="1:4" ht="15">
      <c r="A78" s="44"/>
      <c r="B78" s="44"/>
      <c r="C78" s="44"/>
      <c r="D78" s="44"/>
    </row>
    <row r="79" spans="1:4" ht="15">
      <c r="A79" s="44"/>
      <c r="B79" s="44"/>
      <c r="C79" s="44"/>
      <c r="D79" s="44"/>
    </row>
    <row r="80" spans="1:4" ht="15">
      <c r="A80" s="44"/>
      <c r="B80" s="44"/>
      <c r="C80" s="44"/>
      <c r="D80" s="44"/>
    </row>
    <row r="81" spans="1:4" ht="15">
      <c r="A81" s="44"/>
      <c r="B81" s="44"/>
      <c r="C81" s="44"/>
      <c r="D81" s="44"/>
    </row>
    <row r="82" spans="1:4" ht="15">
      <c r="A82" s="44"/>
      <c r="B82" s="44"/>
      <c r="C82" s="44"/>
      <c r="D82" s="44"/>
    </row>
    <row r="83" spans="1:4" ht="15">
      <c r="A83" s="44"/>
      <c r="B83" s="44"/>
      <c r="C83" s="44"/>
      <c r="D83" s="44"/>
    </row>
    <row r="84" spans="1:4" ht="15">
      <c r="A84" s="44"/>
      <c r="B84" s="44"/>
      <c r="C84" s="44"/>
      <c r="D84" s="44"/>
    </row>
    <row r="85" spans="1:4" ht="15">
      <c r="A85" s="44"/>
      <c r="B85" s="44"/>
      <c r="C85" s="44"/>
      <c r="D85" s="44"/>
    </row>
    <row r="86" spans="1:4" ht="15">
      <c r="A86" s="44"/>
      <c r="B86" s="44"/>
      <c r="C86" s="44"/>
      <c r="D86" s="44"/>
    </row>
    <row r="87" spans="1:4" ht="15">
      <c r="A87" s="44"/>
      <c r="B87" s="44"/>
      <c r="C87" s="44"/>
      <c r="D87" s="44"/>
    </row>
    <row r="88" spans="1:4" ht="15">
      <c r="A88" s="44"/>
      <c r="B88" s="44"/>
      <c r="C88" s="44"/>
      <c r="D88" s="44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  <row r="91" spans="1:4" ht="15">
      <c r="A91" s="44"/>
      <c r="B91" s="44"/>
      <c r="C91" s="44"/>
      <c r="D91" s="44"/>
    </row>
    <row r="92" spans="1:4" ht="15">
      <c r="A92" s="44"/>
      <c r="B92" s="44"/>
      <c r="C92" s="44"/>
      <c r="D92" s="44"/>
    </row>
    <row r="93" spans="1:4" ht="15">
      <c r="A93" s="44"/>
      <c r="B93" s="44"/>
      <c r="C93" s="44"/>
      <c r="D93" s="44"/>
    </row>
    <row r="94" spans="1:4" ht="15">
      <c r="A94" s="44"/>
      <c r="B94" s="44"/>
      <c r="C94" s="44"/>
      <c r="D94" s="44"/>
    </row>
    <row r="95" spans="1:4" ht="15">
      <c r="A95" s="44"/>
      <c r="B95" s="44"/>
      <c r="C95" s="44"/>
      <c r="D95" s="44"/>
    </row>
    <row r="96" spans="1:4" ht="15">
      <c r="A96" s="44"/>
      <c r="B96" s="44"/>
      <c r="C96" s="44"/>
      <c r="D96" s="44"/>
    </row>
    <row r="97" spans="1:4" ht="15">
      <c r="A97" s="44"/>
      <c r="B97" s="44"/>
      <c r="C97" s="44"/>
      <c r="D97" s="44"/>
    </row>
    <row r="98" spans="1:4" ht="15">
      <c r="A98" s="44"/>
      <c r="B98" s="44"/>
      <c r="C98" s="44"/>
      <c r="D98" s="44"/>
    </row>
    <row r="99" spans="1:4" ht="15">
      <c r="A99" s="44"/>
      <c r="B99" s="44"/>
      <c r="C99" s="44"/>
      <c r="D99" s="4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zoomScalePageLayoutView="0" workbookViewId="0" topLeftCell="A1">
      <selection activeCell="A1" sqref="A1:D99"/>
    </sheetView>
  </sheetViews>
  <sheetFormatPr defaultColWidth="9.140625" defaultRowHeight="15"/>
  <cols>
    <col min="1" max="1" width="28.8515625" style="43" customWidth="1"/>
    <col min="2" max="2" width="86.57421875" style="43" customWidth="1"/>
    <col min="3" max="4" width="15.421875" style="43" customWidth="1"/>
    <col min="5" max="16384" width="9.140625" style="43" customWidth="1"/>
  </cols>
  <sheetData>
    <row r="1" spans="1:4" s="42" customFormat="1" ht="39.75" customHeight="1" thickBot="1">
      <c r="A1" s="56" t="s">
        <v>119</v>
      </c>
      <c r="B1" s="57"/>
      <c r="C1" s="57"/>
      <c r="D1" s="58"/>
    </row>
    <row r="2" spans="1:4" s="42" customFormat="1" ht="19.5" customHeight="1" thickBot="1">
      <c r="A2" s="59"/>
      <c r="B2" s="60"/>
      <c r="C2" s="60"/>
      <c r="D2" s="61"/>
    </row>
    <row r="3" spans="1:4" s="42" customFormat="1" ht="19.5" customHeight="1" thickBot="1">
      <c r="A3" s="62"/>
      <c r="B3" s="63"/>
      <c r="C3" s="63"/>
      <c r="D3" s="63"/>
    </row>
    <row r="4" spans="1:4" ht="19.5" customHeight="1" thickBot="1">
      <c r="A4" s="64" t="s">
        <v>2</v>
      </c>
      <c r="B4" s="64"/>
      <c r="C4" s="64"/>
      <c r="D4" s="64"/>
    </row>
    <row r="5" spans="1:4" ht="15.75" thickBot="1">
      <c r="A5" s="28" t="s">
        <v>1</v>
      </c>
      <c r="B5" s="28" t="s">
        <v>120</v>
      </c>
      <c r="C5" s="28" t="s">
        <v>3</v>
      </c>
      <c r="D5" s="28" t="s">
        <v>4</v>
      </c>
    </row>
    <row r="6" spans="1:4" ht="15">
      <c r="A6" s="29"/>
      <c r="B6" s="30" t="s">
        <v>7</v>
      </c>
      <c r="C6" s="31" t="s">
        <v>1</v>
      </c>
      <c r="D6" s="31" t="s">
        <v>1</v>
      </c>
    </row>
    <row r="7" spans="1:4" ht="24">
      <c r="A7" s="32" t="s">
        <v>8</v>
      </c>
      <c r="B7" s="32" t="s">
        <v>9</v>
      </c>
      <c r="C7" s="33">
        <v>194</v>
      </c>
      <c r="D7" s="33">
        <v>168</v>
      </c>
    </row>
    <row r="8" spans="1:4" ht="15">
      <c r="A8" s="32" t="s">
        <v>10</v>
      </c>
      <c r="B8" s="32" t="s">
        <v>11</v>
      </c>
      <c r="C8" s="33">
        <v>0</v>
      </c>
      <c r="D8" s="33">
        <v>0</v>
      </c>
    </row>
    <row r="9" spans="1:4" ht="15">
      <c r="A9" s="32" t="s">
        <v>12</v>
      </c>
      <c r="B9" s="32" t="s">
        <v>13</v>
      </c>
      <c r="C9" s="33">
        <v>0</v>
      </c>
      <c r="D9" s="33">
        <v>0</v>
      </c>
    </row>
    <row r="10" spans="1:4" ht="15">
      <c r="A10" s="32"/>
      <c r="B10" s="32" t="s">
        <v>15</v>
      </c>
      <c r="C10" s="34">
        <f>+C11+C12+C13+C14</f>
        <v>0</v>
      </c>
      <c r="D10" s="34">
        <f>+D11+D12+D13+D14</f>
        <v>0</v>
      </c>
    </row>
    <row r="11" spans="1:4" ht="15">
      <c r="A11" s="32" t="s">
        <v>16</v>
      </c>
      <c r="B11" s="32" t="s">
        <v>121</v>
      </c>
      <c r="C11" s="33">
        <v>0</v>
      </c>
      <c r="D11" s="33">
        <v>0</v>
      </c>
    </row>
    <row r="12" spans="1:4" ht="35.25">
      <c r="A12" s="32" t="s">
        <v>18</v>
      </c>
      <c r="B12" s="32" t="s">
        <v>122</v>
      </c>
      <c r="C12" s="33">
        <v>0</v>
      </c>
      <c r="D12" s="33">
        <v>0</v>
      </c>
    </row>
    <row r="13" spans="1:4" ht="15">
      <c r="A13" s="32" t="s">
        <v>20</v>
      </c>
      <c r="B13" s="32" t="s">
        <v>123</v>
      </c>
      <c r="C13" s="33">
        <v>0</v>
      </c>
      <c r="D13" s="33">
        <v>0</v>
      </c>
    </row>
    <row r="14" spans="1:4" ht="24">
      <c r="A14" s="32" t="s">
        <v>22</v>
      </c>
      <c r="B14" s="32" t="s">
        <v>124</v>
      </c>
      <c r="C14" s="33">
        <v>0</v>
      </c>
      <c r="D14" s="33">
        <v>0</v>
      </c>
    </row>
    <row r="15" spans="1:4" ht="15">
      <c r="A15" s="32"/>
      <c r="B15" s="32" t="s">
        <v>24</v>
      </c>
      <c r="C15" s="34">
        <f>+C16+C17</f>
        <v>0</v>
      </c>
      <c r="D15" s="34">
        <f>+D16+D17</f>
        <v>0</v>
      </c>
    </row>
    <row r="16" spans="1:4" ht="15">
      <c r="A16" s="32" t="s">
        <v>25</v>
      </c>
      <c r="B16" s="32" t="s">
        <v>125</v>
      </c>
      <c r="C16" s="33">
        <v>0</v>
      </c>
      <c r="D16" s="33">
        <v>0</v>
      </c>
    </row>
    <row r="17" spans="1:4" ht="15">
      <c r="A17" s="32" t="s">
        <v>27</v>
      </c>
      <c r="B17" s="32" t="s">
        <v>126</v>
      </c>
      <c r="C17" s="33">
        <v>0</v>
      </c>
      <c r="D17" s="33">
        <v>0</v>
      </c>
    </row>
    <row r="18" spans="1:4" ht="15">
      <c r="A18" s="32"/>
      <c r="B18" s="32" t="s">
        <v>29</v>
      </c>
      <c r="C18" s="34">
        <f>+C19+C20+C21</f>
        <v>-151</v>
      </c>
      <c r="D18" s="34">
        <f>+D19+D20+D21</f>
        <v>-135</v>
      </c>
    </row>
    <row r="19" spans="1:4" ht="15">
      <c r="A19" s="32" t="s">
        <v>30</v>
      </c>
      <c r="B19" s="32" t="s">
        <v>127</v>
      </c>
      <c r="C19" s="33">
        <v>-122</v>
      </c>
      <c r="D19" s="33">
        <v>-110</v>
      </c>
    </row>
    <row r="20" spans="1:4" ht="15">
      <c r="A20" s="32" t="s">
        <v>32</v>
      </c>
      <c r="B20" s="32" t="s">
        <v>128</v>
      </c>
      <c r="C20" s="33">
        <v>-29</v>
      </c>
      <c r="D20" s="33">
        <v>-25</v>
      </c>
    </row>
    <row r="21" spans="1:4" ht="15">
      <c r="A21" s="32" t="s">
        <v>34</v>
      </c>
      <c r="B21" s="32" t="s">
        <v>129</v>
      </c>
      <c r="C21" s="33">
        <v>0</v>
      </c>
      <c r="D21" s="33">
        <v>0</v>
      </c>
    </row>
    <row r="22" spans="1:4" ht="15">
      <c r="A22" s="32"/>
      <c r="B22" s="32" t="s">
        <v>36</v>
      </c>
      <c r="C22" s="34">
        <f>+C23+C24+C25+C26</f>
        <v>-425</v>
      </c>
      <c r="D22" s="34">
        <f>+D23+D24+D25+D26</f>
        <v>-358</v>
      </c>
    </row>
    <row r="23" spans="1:4" ht="35.25">
      <c r="A23" s="32" t="s">
        <v>37</v>
      </c>
      <c r="B23" s="32" t="s">
        <v>130</v>
      </c>
      <c r="C23" s="33">
        <v>-413</v>
      </c>
      <c r="D23" s="33">
        <v>-346</v>
      </c>
    </row>
    <row r="24" spans="1:4" ht="15">
      <c r="A24" s="32" t="s">
        <v>39</v>
      </c>
      <c r="B24" s="32" t="s">
        <v>131</v>
      </c>
      <c r="C24" s="33">
        <v>-12</v>
      </c>
      <c r="D24" s="33">
        <v>-12</v>
      </c>
    </row>
    <row r="25" spans="1:4" ht="15">
      <c r="A25" s="32" t="s">
        <v>41</v>
      </c>
      <c r="B25" s="32" t="s">
        <v>132</v>
      </c>
      <c r="C25" s="33">
        <v>0</v>
      </c>
      <c r="D25" s="33">
        <v>0</v>
      </c>
    </row>
    <row r="26" spans="1:4" ht="15">
      <c r="A26" s="32" t="s">
        <v>43</v>
      </c>
      <c r="B26" s="32" t="s">
        <v>133</v>
      </c>
      <c r="C26" s="33">
        <v>0</v>
      </c>
      <c r="D26" s="33">
        <v>0</v>
      </c>
    </row>
    <row r="27" spans="1:4" ht="15">
      <c r="A27" s="32"/>
      <c r="B27" s="32" t="s">
        <v>45</v>
      </c>
      <c r="C27" s="34">
        <f>+C28+C29+C30</f>
        <v>-4</v>
      </c>
      <c r="D27" s="34">
        <f>+D28+D29+D30</f>
        <v>-3</v>
      </c>
    </row>
    <row r="28" spans="1:4" ht="15">
      <c r="A28" s="32" t="s">
        <v>46</v>
      </c>
      <c r="B28" s="32" t="s">
        <v>134</v>
      </c>
      <c r="C28" s="33">
        <v>0</v>
      </c>
      <c r="D28" s="33">
        <v>0</v>
      </c>
    </row>
    <row r="29" spans="1:4" ht="15">
      <c r="A29" s="32" t="s">
        <v>48</v>
      </c>
      <c r="B29" s="32" t="s">
        <v>135</v>
      </c>
      <c r="C29" s="33">
        <v>-4</v>
      </c>
      <c r="D29" s="33">
        <v>-3</v>
      </c>
    </row>
    <row r="30" spans="1:4" ht="15">
      <c r="A30" s="32" t="s">
        <v>50</v>
      </c>
      <c r="B30" s="32" t="s">
        <v>136</v>
      </c>
      <c r="C30" s="33">
        <v>0</v>
      </c>
      <c r="D30" s="33">
        <v>0</v>
      </c>
    </row>
    <row r="31" spans="1:4" ht="15">
      <c r="A31" s="32"/>
      <c r="B31" s="32" t="s">
        <v>52</v>
      </c>
      <c r="C31" s="33">
        <v>0</v>
      </c>
      <c r="D31" s="33">
        <v>0</v>
      </c>
    </row>
    <row r="32" spans="1:4" ht="15">
      <c r="A32" s="32" t="s">
        <v>53</v>
      </c>
      <c r="B32" s="32" t="s">
        <v>54</v>
      </c>
      <c r="C32" s="33">
        <v>0</v>
      </c>
      <c r="D32" s="33">
        <v>0</v>
      </c>
    </row>
    <row r="33" spans="1:4" ht="15">
      <c r="A33" s="32"/>
      <c r="B33" s="32" t="s">
        <v>55</v>
      </c>
      <c r="C33" s="34">
        <f>+C34+C38</f>
        <v>0</v>
      </c>
      <c r="D33" s="34">
        <f>+D34+D38</f>
        <v>0</v>
      </c>
    </row>
    <row r="34" spans="1:4" ht="15">
      <c r="A34" s="32"/>
      <c r="B34" s="32" t="s">
        <v>137</v>
      </c>
      <c r="C34" s="34">
        <f>+C35+C36+C37</f>
        <v>0</v>
      </c>
      <c r="D34" s="34">
        <f>+D35+D36+D37</f>
        <v>0</v>
      </c>
    </row>
    <row r="35" spans="1:4" ht="15">
      <c r="A35" s="32" t="s">
        <v>57</v>
      </c>
      <c r="B35" s="32" t="s">
        <v>138</v>
      </c>
      <c r="C35" s="33">
        <v>0</v>
      </c>
      <c r="D35" s="33">
        <v>0</v>
      </c>
    </row>
    <row r="36" spans="1:4" ht="15">
      <c r="A36" s="32" t="s">
        <v>59</v>
      </c>
      <c r="B36" s="32" t="s">
        <v>139</v>
      </c>
      <c r="C36" s="33">
        <v>0</v>
      </c>
      <c r="D36" s="33">
        <v>0</v>
      </c>
    </row>
    <row r="37" spans="1:4" ht="15">
      <c r="A37" s="32" t="s">
        <v>61</v>
      </c>
      <c r="B37" s="32" t="s">
        <v>140</v>
      </c>
      <c r="C37" s="33">
        <v>0</v>
      </c>
      <c r="D37" s="33">
        <v>0</v>
      </c>
    </row>
    <row r="38" spans="1:4" ht="15">
      <c r="A38" s="32"/>
      <c r="B38" s="32" t="s">
        <v>141</v>
      </c>
      <c r="C38" s="34">
        <f>+C39+C40+C41</f>
        <v>0</v>
      </c>
      <c r="D38" s="34">
        <f>+D39+D40+D41</f>
        <v>0</v>
      </c>
    </row>
    <row r="39" spans="1:4" ht="15">
      <c r="A39" s="32" t="s">
        <v>64</v>
      </c>
      <c r="B39" s="32" t="s">
        <v>138</v>
      </c>
      <c r="C39" s="33">
        <v>0</v>
      </c>
      <c r="D39" s="33">
        <v>0</v>
      </c>
    </row>
    <row r="40" spans="1:4" ht="15">
      <c r="A40" s="32" t="s">
        <v>65</v>
      </c>
      <c r="B40" s="32" t="s">
        <v>139</v>
      </c>
      <c r="C40" s="33">
        <v>0</v>
      </c>
      <c r="D40" s="33">
        <v>0</v>
      </c>
    </row>
    <row r="41" spans="1:4" ht="15">
      <c r="A41" s="32" t="s">
        <v>66</v>
      </c>
      <c r="B41" s="32" t="s">
        <v>140</v>
      </c>
      <c r="C41" s="33">
        <v>0</v>
      </c>
      <c r="D41" s="33">
        <v>0</v>
      </c>
    </row>
    <row r="42" spans="1:4" ht="15">
      <c r="A42" s="32" t="s">
        <v>142</v>
      </c>
      <c r="B42" s="32" t="s">
        <v>68</v>
      </c>
      <c r="C42" s="33">
        <v>0</v>
      </c>
      <c r="D42" s="33">
        <v>0</v>
      </c>
    </row>
    <row r="43" spans="1:4" ht="15">
      <c r="A43" s="32" t="s">
        <v>142</v>
      </c>
      <c r="B43" s="32" t="s">
        <v>69</v>
      </c>
      <c r="C43" s="34">
        <f>+C44+C45</f>
        <v>0</v>
      </c>
      <c r="D43" s="34">
        <f>+D44+D45</f>
        <v>0</v>
      </c>
    </row>
    <row r="44" spans="1:4" ht="15">
      <c r="A44" s="32" t="s">
        <v>70</v>
      </c>
      <c r="B44" s="32" t="s">
        <v>143</v>
      </c>
      <c r="C44" s="33">
        <v>0</v>
      </c>
      <c r="D44" s="33">
        <v>0</v>
      </c>
    </row>
    <row r="45" spans="1:4" ht="15">
      <c r="A45" s="32" t="s">
        <v>72</v>
      </c>
      <c r="B45" s="32" t="s">
        <v>144</v>
      </c>
      <c r="C45" s="33">
        <v>0</v>
      </c>
      <c r="D45" s="33">
        <v>0</v>
      </c>
    </row>
    <row r="46" spans="1:4" ht="15">
      <c r="A46" s="35"/>
      <c r="B46" s="35" t="s">
        <v>74</v>
      </c>
      <c r="C46" s="36">
        <f>+C7+C8+C9+C10+C15+C18+C22+C27+C31+C32+C33+C42+C43</f>
        <v>-386</v>
      </c>
      <c r="D46" s="36">
        <f>+D7+D8+D9+D10+D15+D18+D22+D27+D31+D32+D33+D42+D43</f>
        <v>-328</v>
      </c>
    </row>
    <row r="47" spans="1:4" ht="15">
      <c r="A47" s="32"/>
      <c r="B47" s="32" t="s">
        <v>75</v>
      </c>
      <c r="C47" s="34">
        <f>+C48+C49</f>
        <v>4</v>
      </c>
      <c r="D47" s="34">
        <f>+D48+D49</f>
        <v>4</v>
      </c>
    </row>
    <row r="48" spans="1:4" ht="15">
      <c r="A48" s="32" t="s">
        <v>76</v>
      </c>
      <c r="B48" s="32" t="s">
        <v>145</v>
      </c>
      <c r="C48" s="33">
        <v>0</v>
      </c>
      <c r="D48" s="33">
        <v>0</v>
      </c>
    </row>
    <row r="49" spans="1:4" ht="15">
      <c r="A49" s="32" t="s">
        <v>78</v>
      </c>
      <c r="B49" s="32" t="s">
        <v>146</v>
      </c>
      <c r="C49" s="33">
        <v>4</v>
      </c>
      <c r="D49" s="33">
        <v>4</v>
      </c>
    </row>
    <row r="50" spans="1:4" ht="15">
      <c r="A50" s="32"/>
      <c r="B50" s="32" t="s">
        <v>80</v>
      </c>
      <c r="C50" s="34">
        <f>+C51+C52+C53</f>
        <v>-4</v>
      </c>
      <c r="D50" s="34">
        <f>+D51+D52+D53</f>
        <v>-4</v>
      </c>
    </row>
    <row r="51" spans="1:4" ht="46.5">
      <c r="A51" s="32" t="s">
        <v>81</v>
      </c>
      <c r="B51" s="32" t="s">
        <v>147</v>
      </c>
      <c r="C51" s="33">
        <v>0</v>
      </c>
      <c r="D51" s="33">
        <v>0</v>
      </c>
    </row>
    <row r="52" spans="1:4" ht="57.75">
      <c r="A52" s="32" t="s">
        <v>83</v>
      </c>
      <c r="B52" s="32" t="s">
        <v>148</v>
      </c>
      <c r="C52" s="33">
        <v>-4</v>
      </c>
      <c r="D52" s="33">
        <v>-4</v>
      </c>
    </row>
    <row r="53" spans="1:4" ht="15">
      <c r="A53" s="32" t="s">
        <v>85</v>
      </c>
      <c r="B53" s="32" t="s">
        <v>149</v>
      </c>
      <c r="C53" s="33">
        <v>0</v>
      </c>
      <c r="D53" s="33">
        <v>0</v>
      </c>
    </row>
    <row r="54" spans="1:4" ht="15">
      <c r="A54" s="32" t="s">
        <v>87</v>
      </c>
      <c r="B54" s="32" t="s">
        <v>88</v>
      </c>
      <c r="C54" s="33">
        <v>0</v>
      </c>
      <c r="D54" s="33">
        <v>0</v>
      </c>
    </row>
    <row r="55" spans="1:4" ht="15">
      <c r="A55" s="32" t="s">
        <v>89</v>
      </c>
      <c r="B55" s="32" t="s">
        <v>90</v>
      </c>
      <c r="C55" s="33">
        <v>0</v>
      </c>
      <c r="D55" s="33">
        <v>0</v>
      </c>
    </row>
    <row r="56" spans="1:4" ht="24">
      <c r="A56" s="32" t="s">
        <v>91</v>
      </c>
      <c r="B56" s="32" t="s">
        <v>92</v>
      </c>
      <c r="C56" s="33">
        <v>0</v>
      </c>
      <c r="D56" s="33">
        <v>0</v>
      </c>
    </row>
    <row r="57" spans="1:4" ht="15">
      <c r="A57" s="32"/>
      <c r="B57" s="32" t="s">
        <v>93</v>
      </c>
      <c r="C57" s="33">
        <v>0</v>
      </c>
      <c r="D57" s="33">
        <v>0</v>
      </c>
    </row>
    <row r="58" spans="1:4" ht="15">
      <c r="A58" s="35"/>
      <c r="B58" s="35" t="s">
        <v>94</v>
      </c>
      <c r="C58" s="36">
        <f>+C47+C50+C54+C55+C56+C57</f>
        <v>0</v>
      </c>
      <c r="D58" s="36">
        <f>+D47+D50+D54+D55+D56+D57</f>
        <v>0</v>
      </c>
    </row>
    <row r="59" spans="1:4" ht="15">
      <c r="A59" s="35"/>
      <c r="B59" s="35" t="s">
        <v>95</v>
      </c>
      <c r="C59" s="36">
        <f>+C46+C58</f>
        <v>-386</v>
      </c>
      <c r="D59" s="36">
        <f>+D46+D58</f>
        <v>-328</v>
      </c>
    </row>
    <row r="60" spans="1:4" ht="15">
      <c r="A60" s="32" t="s">
        <v>96</v>
      </c>
      <c r="B60" s="32" t="s">
        <v>97</v>
      </c>
      <c r="C60" s="33">
        <v>0</v>
      </c>
      <c r="D60" s="33">
        <v>0</v>
      </c>
    </row>
    <row r="61" spans="1:4" ht="24">
      <c r="A61" s="35"/>
      <c r="B61" s="35" t="s">
        <v>98</v>
      </c>
      <c r="C61" s="36">
        <f>+C59+C60</f>
        <v>-386</v>
      </c>
      <c r="D61" s="36">
        <f>+D59+D60</f>
        <v>-328</v>
      </c>
    </row>
    <row r="62" spans="1:4" ht="15">
      <c r="A62" s="29"/>
      <c r="B62" s="30" t="s">
        <v>99</v>
      </c>
      <c r="C62" s="31" t="s">
        <v>1</v>
      </c>
      <c r="D62" s="31" t="s">
        <v>1</v>
      </c>
    </row>
    <row r="63" spans="1:4" ht="15">
      <c r="A63" s="32"/>
      <c r="B63" s="32" t="s">
        <v>100</v>
      </c>
      <c r="C63" s="33">
        <v>0</v>
      </c>
      <c r="D63" s="33">
        <v>0</v>
      </c>
    </row>
    <row r="64" spans="1:4" ht="15">
      <c r="A64" s="32"/>
      <c r="B64" s="32" t="s">
        <v>101</v>
      </c>
      <c r="C64" s="36">
        <f>+C61+C63</f>
        <v>-386</v>
      </c>
      <c r="D64" s="36">
        <f>+D61+D63</f>
        <v>-328</v>
      </c>
    </row>
    <row r="65" spans="1:4" ht="15">
      <c r="A65" s="44"/>
      <c r="B65" s="44"/>
      <c r="C65" s="44"/>
      <c r="D65" s="44"/>
    </row>
    <row r="66" spans="1:4" ht="15">
      <c r="A66" s="45"/>
      <c r="B66" s="44"/>
      <c r="C66" s="44"/>
      <c r="D66" s="44"/>
    </row>
    <row r="67" spans="1:4" ht="15">
      <c r="A67" s="44"/>
      <c r="B67" s="44"/>
      <c r="C67" s="44"/>
      <c r="D67" s="44"/>
    </row>
    <row r="68" spans="1:4" ht="15">
      <c r="A68" s="44"/>
      <c r="B68" s="44"/>
      <c r="C68" s="44"/>
      <c r="D68" s="44"/>
    </row>
    <row r="69" spans="1:4" ht="15">
      <c r="A69" s="44"/>
      <c r="B69" s="44"/>
      <c r="C69" s="44"/>
      <c r="D69" s="44"/>
    </row>
    <row r="70" spans="1:4" ht="15">
      <c r="A70" s="44"/>
      <c r="B70" s="44"/>
      <c r="C70" s="44"/>
      <c r="D70" s="44"/>
    </row>
    <row r="71" spans="1:4" ht="15">
      <c r="A71" s="44"/>
      <c r="B71" s="44"/>
      <c r="C71" s="44"/>
      <c r="D71" s="44"/>
    </row>
    <row r="72" spans="1:4" ht="15">
      <c r="A72" s="44"/>
      <c r="B72" s="44"/>
      <c r="C72" s="44"/>
      <c r="D72" s="44"/>
    </row>
    <row r="73" spans="1:4" ht="15">
      <c r="A73" s="44"/>
      <c r="B73" s="44"/>
      <c r="C73" s="44"/>
      <c r="D73" s="44"/>
    </row>
    <row r="74" spans="1:4" ht="15">
      <c r="A74" s="44"/>
      <c r="B74" s="44"/>
      <c r="C74" s="44"/>
      <c r="D74" s="44"/>
    </row>
    <row r="75" spans="1:4" ht="15">
      <c r="A75" s="44"/>
      <c r="B75" s="44"/>
      <c r="C75" s="44"/>
      <c r="D75" s="44"/>
    </row>
    <row r="76" spans="1:4" ht="15">
      <c r="A76" s="44"/>
      <c r="B76" s="44"/>
      <c r="C76" s="44"/>
      <c r="D76" s="44"/>
    </row>
    <row r="77" spans="1:4" ht="15">
      <c r="A77" s="44"/>
      <c r="B77" s="44"/>
      <c r="C77" s="44"/>
      <c r="D77" s="44"/>
    </row>
    <row r="78" spans="1:4" ht="15">
      <c r="A78" s="44"/>
      <c r="B78" s="44"/>
      <c r="C78" s="44"/>
      <c r="D78" s="44"/>
    </row>
    <row r="79" spans="1:4" ht="15">
      <c r="A79" s="44"/>
      <c r="B79" s="44"/>
      <c r="C79" s="44"/>
      <c r="D79" s="44"/>
    </row>
    <row r="80" spans="1:4" ht="15">
      <c r="A80" s="44"/>
      <c r="B80" s="44"/>
      <c r="C80" s="44"/>
      <c r="D80" s="44"/>
    </row>
    <row r="81" spans="1:4" ht="15">
      <c r="A81" s="44"/>
      <c r="B81" s="44"/>
      <c r="C81" s="44"/>
      <c r="D81" s="44"/>
    </row>
    <row r="82" spans="1:4" ht="15">
      <c r="A82" s="44"/>
      <c r="B82" s="44"/>
      <c r="C82" s="44"/>
      <c r="D82" s="44"/>
    </row>
    <row r="83" spans="1:4" ht="15">
      <c r="A83" s="44"/>
      <c r="B83" s="44"/>
      <c r="C83" s="44"/>
      <c r="D83" s="44"/>
    </row>
    <row r="84" spans="1:4" ht="15">
      <c r="A84" s="44"/>
      <c r="B84" s="44"/>
      <c r="C84" s="44"/>
      <c r="D84" s="44"/>
    </row>
    <row r="85" spans="1:4" ht="15">
      <c r="A85" s="44"/>
      <c r="B85" s="44"/>
      <c r="C85" s="44"/>
      <c r="D85" s="44"/>
    </row>
    <row r="86" spans="1:4" ht="15">
      <c r="A86" s="44"/>
      <c r="B86" s="44"/>
      <c r="C86" s="44"/>
      <c r="D86" s="44"/>
    </row>
    <row r="87" spans="1:4" ht="15">
      <c r="A87" s="44"/>
      <c r="B87" s="44"/>
      <c r="C87" s="44"/>
      <c r="D87" s="44"/>
    </row>
    <row r="88" spans="1:4" ht="15">
      <c r="A88" s="44"/>
      <c r="B88" s="44"/>
      <c r="C88" s="44"/>
      <c r="D88" s="44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  <row r="91" spans="1:4" ht="15">
      <c r="A91" s="44"/>
      <c r="B91" s="44"/>
      <c r="C91" s="44"/>
      <c r="D91" s="44"/>
    </row>
    <row r="92" spans="1:4" ht="15">
      <c r="A92" s="44"/>
      <c r="B92" s="44"/>
      <c r="C92" s="44"/>
      <c r="D92" s="44"/>
    </row>
    <row r="93" spans="1:4" ht="15">
      <c r="A93" s="44"/>
      <c r="B93" s="44"/>
      <c r="C93" s="44"/>
      <c r="D93" s="44"/>
    </row>
    <row r="94" spans="1:4" ht="15">
      <c r="A94" s="44"/>
      <c r="B94" s="44"/>
      <c r="C94" s="44"/>
      <c r="D94" s="44"/>
    </row>
    <row r="95" spans="1:4" ht="15">
      <c r="A95" s="44"/>
      <c r="B95" s="44"/>
      <c r="C95" s="44"/>
      <c r="D95" s="44"/>
    </row>
    <row r="96" spans="1:4" ht="15">
      <c r="A96" s="44"/>
      <c r="B96" s="44"/>
      <c r="C96" s="44"/>
      <c r="D96" s="44"/>
    </row>
    <row r="97" spans="1:4" ht="15">
      <c r="A97" s="44"/>
      <c r="B97" s="44"/>
      <c r="C97" s="44"/>
      <c r="D97" s="44"/>
    </row>
    <row r="98" spans="1:4" ht="15">
      <c r="A98" s="44"/>
      <c r="B98" s="44"/>
      <c r="C98" s="44"/>
      <c r="D98" s="44"/>
    </row>
    <row r="99" spans="1:4" ht="15">
      <c r="A99" s="44"/>
      <c r="B99" s="44"/>
      <c r="C99" s="44"/>
      <c r="D99" s="4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zoomScalePageLayoutView="0" workbookViewId="0" topLeftCell="A1">
      <selection activeCell="A1" sqref="A1:D99"/>
    </sheetView>
  </sheetViews>
  <sheetFormatPr defaultColWidth="9.140625" defaultRowHeight="15"/>
  <cols>
    <col min="1" max="1" width="28.8515625" style="43" customWidth="1"/>
    <col min="2" max="2" width="86.57421875" style="43" customWidth="1"/>
    <col min="3" max="4" width="15.421875" style="43" customWidth="1"/>
    <col min="5" max="16384" width="9.140625" style="43" customWidth="1"/>
  </cols>
  <sheetData>
    <row r="1" spans="1:4" s="42" customFormat="1" ht="39.75" customHeight="1" thickBot="1">
      <c r="A1" s="56" t="s">
        <v>119</v>
      </c>
      <c r="B1" s="57"/>
      <c r="C1" s="57"/>
      <c r="D1" s="58"/>
    </row>
    <row r="2" spans="1:4" s="42" customFormat="1" ht="19.5" customHeight="1" thickBot="1">
      <c r="A2" s="59"/>
      <c r="B2" s="60"/>
      <c r="C2" s="60"/>
      <c r="D2" s="61"/>
    </row>
    <row r="3" spans="1:4" s="42" customFormat="1" ht="19.5" customHeight="1" thickBot="1">
      <c r="A3" s="62"/>
      <c r="B3" s="63"/>
      <c r="C3" s="63"/>
      <c r="D3" s="63"/>
    </row>
    <row r="4" spans="1:4" ht="19.5" customHeight="1" thickBot="1">
      <c r="A4" s="64" t="s">
        <v>2</v>
      </c>
      <c r="B4" s="64"/>
      <c r="C4" s="64"/>
      <c r="D4" s="64"/>
    </row>
    <row r="5" spans="1:4" ht="15.75" thickBot="1">
      <c r="A5" s="28" t="s">
        <v>1</v>
      </c>
      <c r="B5" s="28" t="s">
        <v>120</v>
      </c>
      <c r="C5" s="28" t="s">
        <v>3</v>
      </c>
      <c r="D5" s="28" t="s">
        <v>4</v>
      </c>
    </row>
    <row r="6" spans="1:4" ht="15">
      <c r="A6" s="29"/>
      <c r="B6" s="30" t="s">
        <v>7</v>
      </c>
      <c r="C6" s="31" t="s">
        <v>1</v>
      </c>
      <c r="D6" s="31" t="s">
        <v>1</v>
      </c>
    </row>
    <row r="7" spans="1:4" ht="24">
      <c r="A7" s="32" t="s">
        <v>8</v>
      </c>
      <c r="B7" s="32" t="s">
        <v>9</v>
      </c>
      <c r="C7" s="33">
        <v>2257</v>
      </c>
      <c r="D7" s="33">
        <v>574</v>
      </c>
    </row>
    <row r="8" spans="1:4" ht="15">
      <c r="A8" s="32" t="s">
        <v>10</v>
      </c>
      <c r="B8" s="32" t="s">
        <v>11</v>
      </c>
      <c r="C8" s="33">
        <v>-1634</v>
      </c>
      <c r="D8" s="33">
        <v>136</v>
      </c>
    </row>
    <row r="9" spans="1:4" ht="15">
      <c r="A9" s="32" t="s">
        <v>12</v>
      </c>
      <c r="B9" s="32" t="s">
        <v>13</v>
      </c>
      <c r="C9" s="33">
        <v>0</v>
      </c>
      <c r="D9" s="33">
        <v>0</v>
      </c>
    </row>
    <row r="10" spans="1:4" ht="15">
      <c r="A10" s="32"/>
      <c r="B10" s="32" t="s">
        <v>15</v>
      </c>
      <c r="C10" s="34">
        <f>+C11+C12+C13+C14</f>
        <v>571</v>
      </c>
      <c r="D10" s="34">
        <f>+D11+D12+D13+D14</f>
        <v>-2863</v>
      </c>
    </row>
    <row r="11" spans="1:4" ht="15">
      <c r="A11" s="32" t="s">
        <v>16</v>
      </c>
      <c r="B11" s="32" t="s">
        <v>121</v>
      </c>
      <c r="C11" s="33">
        <v>54</v>
      </c>
      <c r="D11" s="33">
        <v>229</v>
      </c>
    </row>
    <row r="12" spans="1:4" ht="35.25">
      <c r="A12" s="32" t="s">
        <v>18</v>
      </c>
      <c r="B12" s="32" t="s">
        <v>122</v>
      </c>
      <c r="C12" s="33">
        <v>0</v>
      </c>
      <c r="D12" s="33">
        <v>0</v>
      </c>
    </row>
    <row r="13" spans="1:4" ht="15">
      <c r="A13" s="32" t="s">
        <v>20</v>
      </c>
      <c r="B13" s="32" t="s">
        <v>123</v>
      </c>
      <c r="C13" s="33">
        <v>517</v>
      </c>
      <c r="D13" s="33">
        <v>-1093</v>
      </c>
    </row>
    <row r="14" spans="1:4" ht="24">
      <c r="A14" s="32" t="s">
        <v>22</v>
      </c>
      <c r="B14" s="32" t="s">
        <v>124</v>
      </c>
      <c r="C14" s="33">
        <v>0</v>
      </c>
      <c r="D14" s="33">
        <v>-1999</v>
      </c>
    </row>
    <row r="15" spans="1:4" ht="15">
      <c r="A15" s="32"/>
      <c r="B15" s="32" t="s">
        <v>24</v>
      </c>
      <c r="C15" s="34">
        <f>+C16+C17</f>
        <v>1296</v>
      </c>
      <c r="D15" s="34">
        <f>+D16+D17</f>
        <v>2447</v>
      </c>
    </row>
    <row r="16" spans="1:4" ht="15">
      <c r="A16" s="32" t="s">
        <v>25</v>
      </c>
      <c r="B16" s="32" t="s">
        <v>125</v>
      </c>
      <c r="C16" s="33">
        <v>1296</v>
      </c>
      <c r="D16" s="33">
        <v>2447</v>
      </c>
    </row>
    <row r="17" spans="1:4" ht="15">
      <c r="A17" s="32" t="s">
        <v>27</v>
      </c>
      <c r="B17" s="32" t="s">
        <v>126</v>
      </c>
      <c r="C17" s="33">
        <v>0</v>
      </c>
      <c r="D17" s="33">
        <v>0</v>
      </c>
    </row>
    <row r="18" spans="1:4" ht="15">
      <c r="A18" s="32"/>
      <c r="B18" s="32" t="s">
        <v>29</v>
      </c>
      <c r="C18" s="34">
        <f>+C19+C20+C21</f>
        <v>-3326</v>
      </c>
      <c r="D18" s="34">
        <f>+D19+D20+D21</f>
        <v>-4519</v>
      </c>
    </row>
    <row r="19" spans="1:4" ht="15">
      <c r="A19" s="32" t="s">
        <v>30</v>
      </c>
      <c r="B19" s="32" t="s">
        <v>127</v>
      </c>
      <c r="C19" s="33">
        <v>-2699</v>
      </c>
      <c r="D19" s="33">
        <v>-3633</v>
      </c>
    </row>
    <row r="20" spans="1:4" ht="15">
      <c r="A20" s="32" t="s">
        <v>32</v>
      </c>
      <c r="B20" s="32" t="s">
        <v>128</v>
      </c>
      <c r="C20" s="33">
        <v>-627</v>
      </c>
      <c r="D20" s="33">
        <v>-886</v>
      </c>
    </row>
    <row r="21" spans="1:4" ht="15">
      <c r="A21" s="32" t="s">
        <v>34</v>
      </c>
      <c r="B21" s="32" t="s">
        <v>129</v>
      </c>
      <c r="C21" s="33">
        <v>0</v>
      </c>
      <c r="D21" s="33">
        <v>0</v>
      </c>
    </row>
    <row r="22" spans="1:4" ht="15">
      <c r="A22" s="32"/>
      <c r="B22" s="32" t="s">
        <v>36</v>
      </c>
      <c r="C22" s="34">
        <f>+C23+C24+C25+C26</f>
        <v>-935</v>
      </c>
      <c r="D22" s="34">
        <f>+D23+D24+D25+D26</f>
        <v>-47115</v>
      </c>
    </row>
    <row r="23" spans="1:4" ht="35.25">
      <c r="A23" s="32" t="s">
        <v>37</v>
      </c>
      <c r="B23" s="32" t="s">
        <v>130</v>
      </c>
      <c r="C23" s="33">
        <v>-896</v>
      </c>
      <c r="D23" s="33">
        <v>-1204</v>
      </c>
    </row>
    <row r="24" spans="1:4" ht="15">
      <c r="A24" s="32" t="s">
        <v>39</v>
      </c>
      <c r="B24" s="32" t="s">
        <v>131</v>
      </c>
      <c r="C24" s="33">
        <v>-2</v>
      </c>
      <c r="D24" s="33">
        <v>-18</v>
      </c>
    </row>
    <row r="25" spans="1:4" ht="15">
      <c r="A25" s="32" t="s">
        <v>41</v>
      </c>
      <c r="B25" s="32" t="s">
        <v>132</v>
      </c>
      <c r="C25" s="33">
        <v>0</v>
      </c>
      <c r="D25" s="33">
        <v>-45824</v>
      </c>
    </row>
    <row r="26" spans="1:4" ht="15">
      <c r="A26" s="32" t="s">
        <v>43</v>
      </c>
      <c r="B26" s="32" t="s">
        <v>133</v>
      </c>
      <c r="C26" s="33">
        <v>-37</v>
      </c>
      <c r="D26" s="33">
        <v>-69</v>
      </c>
    </row>
    <row r="27" spans="1:4" ht="15">
      <c r="A27" s="32"/>
      <c r="B27" s="32" t="s">
        <v>45</v>
      </c>
      <c r="C27" s="34">
        <f>+C28+C29+C30</f>
        <v>-111</v>
      </c>
      <c r="D27" s="34">
        <f>+D28+D29+D30</f>
        <v>-177</v>
      </c>
    </row>
    <row r="28" spans="1:4" ht="15">
      <c r="A28" s="32" t="s">
        <v>46</v>
      </c>
      <c r="B28" s="32" t="s">
        <v>134</v>
      </c>
      <c r="C28" s="33">
        <v>-39</v>
      </c>
      <c r="D28" s="33">
        <v>-53</v>
      </c>
    </row>
    <row r="29" spans="1:4" ht="15">
      <c r="A29" s="32" t="s">
        <v>48</v>
      </c>
      <c r="B29" s="32" t="s">
        <v>135</v>
      </c>
      <c r="C29" s="33">
        <v>-72</v>
      </c>
      <c r="D29" s="33">
        <v>-124</v>
      </c>
    </row>
    <row r="30" spans="1:4" ht="15">
      <c r="A30" s="32" t="s">
        <v>50</v>
      </c>
      <c r="B30" s="32" t="s">
        <v>136</v>
      </c>
      <c r="C30" s="33">
        <v>0</v>
      </c>
      <c r="D30" s="33">
        <v>0</v>
      </c>
    </row>
    <row r="31" spans="1:4" ht="15">
      <c r="A31" s="32"/>
      <c r="B31" s="32" t="s">
        <v>52</v>
      </c>
      <c r="C31" s="33">
        <v>0</v>
      </c>
      <c r="D31" s="33">
        <v>0</v>
      </c>
    </row>
    <row r="32" spans="1:4" ht="15">
      <c r="A32" s="32" t="s">
        <v>53</v>
      </c>
      <c r="B32" s="32" t="s">
        <v>54</v>
      </c>
      <c r="C32" s="33">
        <v>0</v>
      </c>
      <c r="D32" s="33">
        <v>628</v>
      </c>
    </row>
    <row r="33" spans="1:4" ht="15">
      <c r="A33" s="32"/>
      <c r="B33" s="32" t="s">
        <v>55</v>
      </c>
      <c r="C33" s="34">
        <f>+C34+C38</f>
        <v>0</v>
      </c>
      <c r="D33" s="34">
        <f>+D34+D38</f>
        <v>0</v>
      </c>
    </row>
    <row r="34" spans="1:4" ht="15">
      <c r="A34" s="32"/>
      <c r="B34" s="32" t="s">
        <v>137</v>
      </c>
      <c r="C34" s="34">
        <f>+C35+C36+C37</f>
        <v>0</v>
      </c>
      <c r="D34" s="34">
        <f>+D35+D36+D37</f>
        <v>0</v>
      </c>
    </row>
    <row r="35" spans="1:4" ht="15">
      <c r="A35" s="32" t="s">
        <v>57</v>
      </c>
      <c r="B35" s="32" t="s">
        <v>138</v>
      </c>
      <c r="C35" s="33">
        <v>0</v>
      </c>
      <c r="D35" s="33">
        <v>0</v>
      </c>
    </row>
    <row r="36" spans="1:4" ht="15">
      <c r="A36" s="32" t="s">
        <v>59</v>
      </c>
      <c r="B36" s="32" t="s">
        <v>139</v>
      </c>
      <c r="C36" s="33">
        <v>0</v>
      </c>
      <c r="D36" s="33">
        <v>0</v>
      </c>
    </row>
    <row r="37" spans="1:4" ht="15">
      <c r="A37" s="32" t="s">
        <v>61</v>
      </c>
      <c r="B37" s="32" t="s">
        <v>140</v>
      </c>
      <c r="C37" s="33">
        <v>0</v>
      </c>
      <c r="D37" s="33">
        <v>0</v>
      </c>
    </row>
    <row r="38" spans="1:4" ht="15">
      <c r="A38" s="32"/>
      <c r="B38" s="32" t="s">
        <v>141</v>
      </c>
      <c r="C38" s="34">
        <f>+C39+C40+C41</f>
        <v>0</v>
      </c>
      <c r="D38" s="34">
        <f>+D39+D40+D41</f>
        <v>0</v>
      </c>
    </row>
    <row r="39" spans="1:4" ht="15">
      <c r="A39" s="32" t="s">
        <v>64</v>
      </c>
      <c r="B39" s="32" t="s">
        <v>138</v>
      </c>
      <c r="C39" s="33">
        <v>0</v>
      </c>
      <c r="D39" s="33">
        <v>0</v>
      </c>
    </row>
    <row r="40" spans="1:4" ht="15">
      <c r="A40" s="32" t="s">
        <v>65</v>
      </c>
      <c r="B40" s="32" t="s">
        <v>139</v>
      </c>
      <c r="C40" s="33">
        <v>0</v>
      </c>
      <c r="D40" s="33">
        <v>0</v>
      </c>
    </row>
    <row r="41" spans="1:4" ht="15">
      <c r="A41" s="32" t="s">
        <v>66</v>
      </c>
      <c r="B41" s="32" t="s">
        <v>140</v>
      </c>
      <c r="C41" s="33">
        <v>0</v>
      </c>
      <c r="D41" s="33">
        <v>0</v>
      </c>
    </row>
    <row r="42" spans="1:4" ht="15">
      <c r="A42" s="32" t="s">
        <v>142</v>
      </c>
      <c r="B42" s="32" t="s">
        <v>68</v>
      </c>
      <c r="C42" s="33">
        <v>0</v>
      </c>
      <c r="D42" s="33">
        <v>0</v>
      </c>
    </row>
    <row r="43" spans="1:4" ht="15">
      <c r="A43" s="32" t="s">
        <v>142</v>
      </c>
      <c r="B43" s="32" t="s">
        <v>69</v>
      </c>
      <c r="C43" s="34">
        <f>+C44+C45</f>
        <v>275</v>
      </c>
      <c r="D43" s="34">
        <f>+D44+D45</f>
        <v>0</v>
      </c>
    </row>
    <row r="44" spans="1:4" ht="15">
      <c r="A44" s="32" t="s">
        <v>70</v>
      </c>
      <c r="B44" s="32" t="s">
        <v>143</v>
      </c>
      <c r="C44" s="33">
        <v>0</v>
      </c>
      <c r="D44" s="33">
        <v>0</v>
      </c>
    </row>
    <row r="45" spans="1:4" ht="15">
      <c r="A45" s="32" t="s">
        <v>72</v>
      </c>
      <c r="B45" s="32" t="s">
        <v>144</v>
      </c>
      <c r="C45" s="33">
        <v>275</v>
      </c>
      <c r="D45" s="33">
        <v>0</v>
      </c>
    </row>
    <row r="46" spans="1:4" ht="15">
      <c r="A46" s="35"/>
      <c r="B46" s="35" t="s">
        <v>74</v>
      </c>
      <c r="C46" s="36">
        <f>+C7+C8+C9+C10+C15+C18+C22+C27+C31+C32+C33+C42+C43</f>
        <v>-1607</v>
      </c>
      <c r="D46" s="36">
        <f>+D7+D8+D9+D10+D15+D18+D22+D27+D31+D32+D33+D42+D43</f>
        <v>-50889</v>
      </c>
    </row>
    <row r="47" spans="1:4" ht="15">
      <c r="A47" s="32"/>
      <c r="B47" s="32" t="s">
        <v>75</v>
      </c>
      <c r="C47" s="34">
        <f>+C48+C49</f>
        <v>37</v>
      </c>
      <c r="D47" s="34">
        <f>+D48+D49</f>
        <v>41</v>
      </c>
    </row>
    <row r="48" spans="1:4" ht="15">
      <c r="A48" s="32" t="s">
        <v>76</v>
      </c>
      <c r="B48" s="32" t="s">
        <v>145</v>
      </c>
      <c r="C48" s="33">
        <v>0</v>
      </c>
      <c r="D48" s="33">
        <v>0</v>
      </c>
    </row>
    <row r="49" spans="1:4" ht="15">
      <c r="A49" s="32" t="s">
        <v>78</v>
      </c>
      <c r="B49" s="32" t="s">
        <v>146</v>
      </c>
      <c r="C49" s="33">
        <v>37</v>
      </c>
      <c r="D49" s="33">
        <v>41</v>
      </c>
    </row>
    <row r="50" spans="1:4" ht="15">
      <c r="A50" s="32"/>
      <c r="B50" s="32" t="s">
        <v>80</v>
      </c>
      <c r="C50" s="34">
        <f>+C51+C52+C53</f>
        <v>-95</v>
      </c>
      <c r="D50" s="34">
        <f>+D51+D52+D53</f>
        <v>-76</v>
      </c>
    </row>
    <row r="51" spans="1:4" ht="46.5">
      <c r="A51" s="32" t="s">
        <v>81</v>
      </c>
      <c r="B51" s="32" t="s">
        <v>147</v>
      </c>
      <c r="C51" s="33">
        <v>0</v>
      </c>
      <c r="D51" s="33">
        <v>0</v>
      </c>
    </row>
    <row r="52" spans="1:4" ht="57.75">
      <c r="A52" s="32" t="s">
        <v>83</v>
      </c>
      <c r="B52" s="32" t="s">
        <v>148</v>
      </c>
      <c r="C52" s="33">
        <v>-95</v>
      </c>
      <c r="D52" s="33">
        <v>-76</v>
      </c>
    </row>
    <row r="53" spans="1:4" ht="15">
      <c r="A53" s="32" t="s">
        <v>85</v>
      </c>
      <c r="B53" s="32" t="s">
        <v>149</v>
      </c>
      <c r="C53" s="33">
        <v>0</v>
      </c>
      <c r="D53" s="33">
        <v>0</v>
      </c>
    </row>
    <row r="54" spans="1:4" ht="15">
      <c r="A54" s="32" t="s">
        <v>87</v>
      </c>
      <c r="B54" s="32" t="s">
        <v>88</v>
      </c>
      <c r="C54" s="33">
        <v>0</v>
      </c>
      <c r="D54" s="33">
        <v>0</v>
      </c>
    </row>
    <row r="55" spans="1:4" ht="15">
      <c r="A55" s="32" t="s">
        <v>89</v>
      </c>
      <c r="B55" s="32" t="s">
        <v>90</v>
      </c>
      <c r="C55" s="33">
        <v>0</v>
      </c>
      <c r="D55" s="33">
        <v>0</v>
      </c>
    </row>
    <row r="56" spans="1:4" ht="24">
      <c r="A56" s="32" t="s">
        <v>91</v>
      </c>
      <c r="B56" s="32" t="s">
        <v>92</v>
      </c>
      <c r="C56" s="33">
        <v>0</v>
      </c>
      <c r="D56" s="33">
        <v>0</v>
      </c>
    </row>
    <row r="57" spans="1:4" ht="15">
      <c r="A57" s="32"/>
      <c r="B57" s="32" t="s">
        <v>93</v>
      </c>
      <c r="C57" s="33">
        <v>0</v>
      </c>
      <c r="D57" s="33">
        <v>0</v>
      </c>
    </row>
    <row r="58" spans="1:4" ht="15">
      <c r="A58" s="35"/>
      <c r="B58" s="35" t="s">
        <v>94</v>
      </c>
      <c r="C58" s="36">
        <f>+C47+C50+C54+C55+C56+C57</f>
        <v>-58</v>
      </c>
      <c r="D58" s="36">
        <f>+D47+D50+D54+D55+D56+D57</f>
        <v>-35</v>
      </c>
    </row>
    <row r="59" spans="1:4" ht="15">
      <c r="A59" s="35"/>
      <c r="B59" s="35" t="s">
        <v>95</v>
      </c>
      <c r="C59" s="36">
        <f>+C46+C58</f>
        <v>-1665</v>
      </c>
      <c r="D59" s="36">
        <f>+D46+D58</f>
        <v>-50924</v>
      </c>
    </row>
    <row r="60" spans="1:4" ht="15">
      <c r="A60" s="32" t="s">
        <v>96</v>
      </c>
      <c r="B60" s="32" t="s">
        <v>97</v>
      </c>
      <c r="C60" s="33">
        <v>0</v>
      </c>
      <c r="D60" s="33">
        <v>0</v>
      </c>
    </row>
    <row r="61" spans="1:4" ht="24">
      <c r="A61" s="35"/>
      <c r="B61" s="35" t="s">
        <v>98</v>
      </c>
      <c r="C61" s="36">
        <f>+C59+C60</f>
        <v>-1665</v>
      </c>
      <c r="D61" s="36">
        <f>+D59+D60</f>
        <v>-50924</v>
      </c>
    </row>
    <row r="62" spans="1:4" ht="15">
      <c r="A62" s="29"/>
      <c r="B62" s="30" t="s">
        <v>99</v>
      </c>
      <c r="C62" s="31" t="s">
        <v>1</v>
      </c>
      <c r="D62" s="31" t="s">
        <v>1</v>
      </c>
    </row>
    <row r="63" spans="1:4" ht="15">
      <c r="A63" s="32"/>
      <c r="B63" s="32" t="s">
        <v>100</v>
      </c>
      <c r="C63" s="33">
        <v>0</v>
      </c>
      <c r="D63" s="33">
        <v>0</v>
      </c>
    </row>
    <row r="64" spans="1:4" ht="15">
      <c r="A64" s="32"/>
      <c r="B64" s="32" t="s">
        <v>101</v>
      </c>
      <c r="C64" s="36">
        <f>+C61+C63</f>
        <v>-1665</v>
      </c>
      <c r="D64" s="36">
        <f>+D61+D63</f>
        <v>-50924</v>
      </c>
    </row>
    <row r="65" spans="1:4" ht="15">
      <c r="A65" s="44"/>
      <c r="B65" s="44"/>
      <c r="C65" s="44"/>
      <c r="D65" s="44"/>
    </row>
    <row r="66" spans="1:4" ht="15">
      <c r="A66" s="45"/>
      <c r="B66" s="44"/>
      <c r="C66" s="44"/>
      <c r="D66" s="44"/>
    </row>
    <row r="67" spans="1:4" ht="15">
      <c r="A67" s="44"/>
      <c r="B67" s="44"/>
      <c r="C67" s="44"/>
      <c r="D67" s="44"/>
    </row>
    <row r="68" spans="1:4" ht="15">
      <c r="A68" s="44"/>
      <c r="B68" s="44"/>
      <c r="C68" s="44"/>
      <c r="D68" s="44"/>
    </row>
    <row r="69" spans="1:4" ht="15">
      <c r="A69" s="44"/>
      <c r="B69" s="44"/>
      <c r="C69" s="44"/>
      <c r="D69" s="44"/>
    </row>
    <row r="70" spans="1:4" ht="15">
      <c r="A70" s="44"/>
      <c r="B70" s="44"/>
      <c r="C70" s="44"/>
      <c r="D70" s="44"/>
    </row>
    <row r="71" spans="1:4" ht="15">
      <c r="A71" s="44"/>
      <c r="B71" s="44"/>
      <c r="C71" s="44"/>
      <c r="D71" s="44"/>
    </row>
    <row r="72" spans="1:4" ht="15">
      <c r="A72" s="44"/>
      <c r="B72" s="44"/>
      <c r="C72" s="44"/>
      <c r="D72" s="44"/>
    </row>
    <row r="73" spans="1:4" ht="15">
      <c r="A73" s="44"/>
      <c r="B73" s="44"/>
      <c r="C73" s="44"/>
      <c r="D73" s="44"/>
    </row>
    <row r="74" spans="1:4" ht="15">
      <c r="A74" s="44"/>
      <c r="B74" s="44"/>
      <c r="C74" s="44"/>
      <c r="D74" s="44"/>
    </row>
    <row r="75" spans="1:4" ht="15">
      <c r="A75" s="44"/>
      <c r="B75" s="44"/>
      <c r="C75" s="44"/>
      <c r="D75" s="44"/>
    </row>
    <row r="76" spans="1:4" ht="15">
      <c r="A76" s="44"/>
      <c r="B76" s="44"/>
      <c r="C76" s="44"/>
      <c r="D76" s="44"/>
    </row>
    <row r="77" spans="1:4" ht="15">
      <c r="A77" s="44"/>
      <c r="B77" s="44"/>
      <c r="C77" s="44"/>
      <c r="D77" s="44"/>
    </row>
    <row r="78" spans="1:4" ht="15">
      <c r="A78" s="44"/>
      <c r="B78" s="44"/>
      <c r="C78" s="44"/>
      <c r="D78" s="44"/>
    </row>
    <row r="79" spans="1:4" ht="15">
      <c r="A79" s="44"/>
      <c r="B79" s="44"/>
      <c r="C79" s="44"/>
      <c r="D79" s="44"/>
    </row>
    <row r="80" spans="1:4" ht="15">
      <c r="A80" s="44"/>
      <c r="B80" s="44"/>
      <c r="C80" s="44"/>
      <c r="D80" s="44"/>
    </row>
    <row r="81" spans="1:4" ht="15">
      <c r="A81" s="44"/>
      <c r="B81" s="44"/>
      <c r="C81" s="44"/>
      <c r="D81" s="44"/>
    </row>
    <row r="82" spans="1:4" ht="15">
      <c r="A82" s="44"/>
      <c r="B82" s="44"/>
      <c r="C82" s="44"/>
      <c r="D82" s="44"/>
    </row>
    <row r="83" spans="1:4" ht="15">
      <c r="A83" s="44"/>
      <c r="B83" s="44"/>
      <c r="C83" s="44"/>
      <c r="D83" s="44"/>
    </row>
    <row r="84" spans="1:4" ht="15">
      <c r="A84" s="44"/>
      <c r="B84" s="44"/>
      <c r="C84" s="44"/>
      <c r="D84" s="44"/>
    </row>
    <row r="85" spans="1:4" ht="15">
      <c r="A85" s="44"/>
      <c r="B85" s="44"/>
      <c r="C85" s="44"/>
      <c r="D85" s="44"/>
    </row>
    <row r="86" spans="1:4" ht="15">
      <c r="A86" s="44"/>
      <c r="B86" s="44"/>
      <c r="C86" s="44"/>
      <c r="D86" s="44"/>
    </row>
    <row r="87" spans="1:4" ht="15">
      <c r="A87" s="44"/>
      <c r="B87" s="44"/>
      <c r="C87" s="44"/>
      <c r="D87" s="44"/>
    </row>
    <row r="88" spans="1:4" ht="15">
      <c r="A88" s="44"/>
      <c r="B88" s="44"/>
      <c r="C88" s="44"/>
      <c r="D88" s="44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  <row r="91" spans="1:4" ht="15">
      <c r="A91" s="44"/>
      <c r="B91" s="44"/>
      <c r="C91" s="44"/>
      <c r="D91" s="44"/>
    </row>
    <row r="92" spans="1:4" ht="15">
      <c r="A92" s="44"/>
      <c r="B92" s="44"/>
      <c r="C92" s="44"/>
      <c r="D92" s="44"/>
    </row>
    <row r="93" spans="1:4" ht="15">
      <c r="A93" s="44"/>
      <c r="B93" s="44"/>
      <c r="C93" s="44"/>
      <c r="D93" s="44"/>
    </row>
    <row r="94" spans="1:4" ht="15">
      <c r="A94" s="44"/>
      <c r="B94" s="44"/>
      <c r="C94" s="44"/>
      <c r="D94" s="44"/>
    </row>
    <row r="95" spans="1:4" ht="15">
      <c r="A95" s="44"/>
      <c r="B95" s="44"/>
      <c r="C95" s="44"/>
      <c r="D95" s="44"/>
    </row>
    <row r="96" spans="1:4" ht="15">
      <c r="A96" s="44"/>
      <c r="B96" s="44"/>
      <c r="C96" s="44"/>
      <c r="D96" s="44"/>
    </row>
    <row r="97" spans="1:4" ht="15">
      <c r="A97" s="44"/>
      <c r="B97" s="44"/>
      <c r="C97" s="44"/>
      <c r="D97" s="44"/>
    </row>
    <row r="98" spans="1:4" ht="15">
      <c r="A98" s="44"/>
      <c r="B98" s="44"/>
      <c r="C98" s="44"/>
      <c r="D98" s="44"/>
    </row>
    <row r="99" spans="1:4" ht="15">
      <c r="A99" s="44"/>
      <c r="B99" s="44"/>
      <c r="C99" s="44"/>
      <c r="D99" s="4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A1" sqref="A1:D67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3" width="15.28125" style="0" bestFit="1" customWidth="1"/>
    <col min="4" max="4" width="17.140625" style="0" customWidth="1"/>
  </cols>
  <sheetData>
    <row r="1" spans="1:4" ht="39.75" customHeight="1" thickBot="1">
      <c r="A1" s="65" t="s">
        <v>6</v>
      </c>
      <c r="B1" s="66"/>
      <c r="C1" s="66"/>
      <c r="D1" s="67"/>
    </row>
    <row r="2" spans="1:4" ht="19.5" customHeight="1" thickBot="1">
      <c r="A2" s="68" t="s">
        <v>1</v>
      </c>
      <c r="B2" s="69"/>
      <c r="C2" s="69"/>
      <c r="D2" s="70"/>
    </row>
    <row r="3" spans="1:4" ht="19.5" customHeight="1" thickBot="1">
      <c r="A3" s="68" t="s">
        <v>1</v>
      </c>
      <c r="B3" s="69"/>
      <c r="C3" s="69"/>
      <c r="D3" s="70"/>
    </row>
    <row r="4" spans="1:4" ht="19.5" customHeight="1" thickBot="1">
      <c r="A4" s="71" t="s">
        <v>2</v>
      </c>
      <c r="B4" s="71"/>
      <c r="C4" s="71"/>
      <c r="D4" s="71"/>
    </row>
    <row r="5" spans="1:4" ht="15.75" thickBot="1">
      <c r="A5" s="15"/>
      <c r="B5" s="15" t="s">
        <v>5</v>
      </c>
      <c r="C5" s="15" t="s">
        <v>3</v>
      </c>
      <c r="D5" s="15" t="s">
        <v>4</v>
      </c>
    </row>
    <row r="6" spans="1:4" ht="15.75" thickBot="1">
      <c r="A6" s="15"/>
      <c r="B6" s="15" t="s">
        <v>7</v>
      </c>
      <c r="C6" s="15"/>
      <c r="D6" s="15"/>
    </row>
    <row r="7" spans="1:4" ht="23.25" thickBot="1">
      <c r="A7" s="13" t="s">
        <v>8</v>
      </c>
      <c r="B7" s="13" t="s">
        <v>9</v>
      </c>
      <c r="C7" s="14">
        <v>5691</v>
      </c>
      <c r="D7" s="14">
        <v>8798</v>
      </c>
    </row>
    <row r="8" spans="1:4" ht="15.75" thickBot="1">
      <c r="A8" s="13" t="s">
        <v>10</v>
      </c>
      <c r="B8" s="13" t="s">
        <v>11</v>
      </c>
      <c r="C8" s="14">
        <v>0</v>
      </c>
      <c r="D8" s="14">
        <v>0</v>
      </c>
    </row>
    <row r="9" spans="1:4" ht="15.75" thickBot="1">
      <c r="A9" s="13" t="s">
        <v>12</v>
      </c>
      <c r="B9" s="13" t="s">
        <v>13</v>
      </c>
      <c r="C9" s="14">
        <v>0</v>
      </c>
      <c r="D9" s="14">
        <v>0</v>
      </c>
    </row>
    <row r="10" spans="1:4" ht="15.75" thickBot="1">
      <c r="A10" s="13" t="s">
        <v>14</v>
      </c>
      <c r="B10" s="13" t="s">
        <v>15</v>
      </c>
      <c r="C10" s="14">
        <v>-6181</v>
      </c>
      <c r="D10" s="14">
        <v>-9301</v>
      </c>
    </row>
    <row r="11" spans="1:4" ht="15.75" thickBot="1">
      <c r="A11" s="13" t="s">
        <v>16</v>
      </c>
      <c r="B11" s="13" t="s">
        <v>17</v>
      </c>
      <c r="C11" s="14">
        <v>-6116</v>
      </c>
      <c r="D11" s="14">
        <v>-9193</v>
      </c>
    </row>
    <row r="12" spans="1:4" ht="34.5" thickBot="1">
      <c r="A12" s="13" t="s">
        <v>18</v>
      </c>
      <c r="B12" s="13" t="s">
        <v>19</v>
      </c>
      <c r="C12" s="14">
        <v>-24</v>
      </c>
      <c r="D12" s="14">
        <v>-35</v>
      </c>
    </row>
    <row r="13" spans="1:4" ht="15.75" thickBot="1">
      <c r="A13" s="13" t="s">
        <v>20</v>
      </c>
      <c r="B13" s="13" t="s">
        <v>21</v>
      </c>
      <c r="C13" s="14">
        <v>-41</v>
      </c>
      <c r="D13" s="14">
        <v>-73</v>
      </c>
    </row>
    <row r="14" spans="1:4" ht="23.25" thickBot="1">
      <c r="A14" s="13" t="s">
        <v>22</v>
      </c>
      <c r="B14" s="13" t="s">
        <v>23</v>
      </c>
      <c r="C14" s="14">
        <v>0</v>
      </c>
      <c r="D14" s="14">
        <v>0</v>
      </c>
    </row>
    <row r="15" spans="1:4" ht="15.75" thickBot="1">
      <c r="A15" s="13" t="s">
        <v>14</v>
      </c>
      <c r="B15" s="13" t="s">
        <v>24</v>
      </c>
      <c r="C15" s="14">
        <v>51211</v>
      </c>
      <c r="D15" s="14">
        <v>68657</v>
      </c>
    </row>
    <row r="16" spans="1:4" ht="15.75" thickBot="1">
      <c r="A16" s="13" t="s">
        <v>25</v>
      </c>
      <c r="B16" s="13" t="s">
        <v>26</v>
      </c>
      <c r="C16" s="14">
        <v>245</v>
      </c>
      <c r="D16" s="14">
        <v>703</v>
      </c>
    </row>
    <row r="17" spans="1:4" ht="15.75" thickBot="1">
      <c r="A17" s="13" t="s">
        <v>27</v>
      </c>
      <c r="B17" s="13" t="s">
        <v>28</v>
      </c>
      <c r="C17" s="14">
        <v>50966</v>
      </c>
      <c r="D17" s="14">
        <v>67954</v>
      </c>
    </row>
    <row r="18" spans="1:4" ht="15.75" thickBot="1">
      <c r="A18" s="13" t="s">
        <v>14</v>
      </c>
      <c r="B18" s="13" t="s">
        <v>29</v>
      </c>
      <c r="C18" s="14">
        <v>-15723</v>
      </c>
      <c r="D18" s="14">
        <v>-20781</v>
      </c>
    </row>
    <row r="19" spans="1:4" ht="15.75" thickBot="1">
      <c r="A19" s="13" t="s">
        <v>30</v>
      </c>
      <c r="B19" s="13" t="s">
        <v>31</v>
      </c>
      <c r="C19" s="14">
        <v>-12114</v>
      </c>
      <c r="D19" s="14">
        <v>-16194</v>
      </c>
    </row>
    <row r="20" spans="1:4" ht="15.75" thickBot="1">
      <c r="A20" s="13" t="s">
        <v>32</v>
      </c>
      <c r="B20" s="13" t="s">
        <v>33</v>
      </c>
      <c r="C20" s="14">
        <v>-3609</v>
      </c>
      <c r="D20" s="14">
        <v>-4587</v>
      </c>
    </row>
    <row r="21" spans="1:4" ht="15.75" thickBot="1">
      <c r="A21" s="13" t="s">
        <v>34</v>
      </c>
      <c r="B21" s="13" t="s">
        <v>35</v>
      </c>
      <c r="C21" s="14">
        <v>0</v>
      </c>
      <c r="D21" s="14">
        <v>0</v>
      </c>
    </row>
    <row r="22" spans="1:4" ht="15.75" thickBot="1">
      <c r="A22" s="13" t="s">
        <v>14</v>
      </c>
      <c r="B22" s="13" t="s">
        <v>36</v>
      </c>
      <c r="C22" s="14">
        <v>-28343</v>
      </c>
      <c r="D22" s="14">
        <v>-36045</v>
      </c>
    </row>
    <row r="23" spans="1:4" ht="34.5" thickBot="1">
      <c r="A23" s="13" t="s">
        <v>37</v>
      </c>
      <c r="B23" s="13" t="s">
        <v>38</v>
      </c>
      <c r="C23" s="14">
        <v>-28123</v>
      </c>
      <c r="D23" s="14">
        <v>-35722</v>
      </c>
    </row>
    <row r="24" spans="1:4" ht="15.75" thickBot="1">
      <c r="A24" s="13" t="s">
        <v>39</v>
      </c>
      <c r="B24" s="13" t="s">
        <v>40</v>
      </c>
      <c r="C24" s="14">
        <v>-220</v>
      </c>
      <c r="D24" s="14">
        <v>-323</v>
      </c>
    </row>
    <row r="25" spans="1:4" ht="15.75" thickBot="1">
      <c r="A25" s="13" t="s">
        <v>41</v>
      </c>
      <c r="B25" s="13" t="s">
        <v>42</v>
      </c>
      <c r="C25" s="14">
        <v>0</v>
      </c>
      <c r="D25" s="14">
        <v>0</v>
      </c>
    </row>
    <row r="26" spans="1:4" ht="15.75" thickBot="1">
      <c r="A26" s="13" t="s">
        <v>43</v>
      </c>
      <c r="B26" s="13" t="s">
        <v>44</v>
      </c>
      <c r="C26" s="14">
        <v>0</v>
      </c>
      <c r="D26" s="14">
        <v>0</v>
      </c>
    </row>
    <row r="27" spans="1:4" ht="15.75" thickBot="1">
      <c r="A27" s="13" t="s">
        <v>14</v>
      </c>
      <c r="B27" s="13" t="s">
        <v>45</v>
      </c>
      <c r="C27" s="14">
        <v>-1692</v>
      </c>
      <c r="D27" s="14">
        <v>-2756</v>
      </c>
    </row>
    <row r="28" spans="1:4" ht="15.75" thickBot="1">
      <c r="A28" s="13" t="s">
        <v>46</v>
      </c>
      <c r="B28" s="13" t="s">
        <v>47</v>
      </c>
      <c r="C28" s="14">
        <v>-290</v>
      </c>
      <c r="D28" s="14">
        <v>-467</v>
      </c>
    </row>
    <row r="29" spans="1:4" ht="15.75" thickBot="1">
      <c r="A29" s="13" t="s">
        <v>48</v>
      </c>
      <c r="B29" s="13" t="s">
        <v>49</v>
      </c>
      <c r="C29" s="14">
        <v>-1402</v>
      </c>
      <c r="D29" s="14">
        <v>-2289</v>
      </c>
    </row>
    <row r="30" spans="1:4" ht="15.75" thickBot="1">
      <c r="A30" s="13" t="s">
        <v>50</v>
      </c>
      <c r="B30" s="13" t="s">
        <v>51</v>
      </c>
      <c r="C30" s="14">
        <v>0</v>
      </c>
      <c r="D30" s="14">
        <v>0</v>
      </c>
    </row>
    <row r="31" spans="1:4" ht="15.75" thickBot="1">
      <c r="A31" s="13" t="s">
        <v>14</v>
      </c>
      <c r="B31" s="13" t="s">
        <v>52</v>
      </c>
      <c r="C31" s="14">
        <v>0</v>
      </c>
      <c r="D31" s="14">
        <v>0</v>
      </c>
    </row>
    <row r="32" spans="1:4" ht="15.75" thickBot="1">
      <c r="A32" s="13" t="s">
        <v>53</v>
      </c>
      <c r="B32" s="13" t="s">
        <v>54</v>
      </c>
      <c r="C32" s="14">
        <v>0</v>
      </c>
      <c r="D32" s="14">
        <v>0</v>
      </c>
    </row>
    <row r="33" spans="1:4" ht="15.75" thickBot="1">
      <c r="A33" s="13" t="s">
        <v>14</v>
      </c>
      <c r="B33" s="13" t="s">
        <v>55</v>
      </c>
      <c r="C33" s="14">
        <v>0</v>
      </c>
      <c r="D33" s="14">
        <v>0</v>
      </c>
    </row>
    <row r="34" spans="1:4" ht="15.75" thickBot="1">
      <c r="A34" s="13" t="s">
        <v>14</v>
      </c>
      <c r="B34" s="13" t="s">
        <v>56</v>
      </c>
      <c r="C34" s="14">
        <v>0</v>
      </c>
      <c r="D34" s="14">
        <v>0</v>
      </c>
    </row>
    <row r="35" spans="1:4" ht="15.75" thickBot="1">
      <c r="A35" s="13" t="s">
        <v>57</v>
      </c>
      <c r="B35" s="13" t="s">
        <v>58</v>
      </c>
      <c r="C35" s="14">
        <v>0</v>
      </c>
      <c r="D35" s="14">
        <v>0</v>
      </c>
    </row>
    <row r="36" spans="1:4" ht="15.75" thickBot="1">
      <c r="A36" s="13" t="s">
        <v>59</v>
      </c>
      <c r="B36" s="13" t="s">
        <v>60</v>
      </c>
      <c r="C36" s="14">
        <v>0</v>
      </c>
      <c r="D36" s="14">
        <v>0</v>
      </c>
    </row>
    <row r="37" spans="1:4" ht="15.75" thickBot="1">
      <c r="A37" s="13" t="s">
        <v>61</v>
      </c>
      <c r="B37" s="13" t="s">
        <v>62</v>
      </c>
      <c r="C37" s="14">
        <v>0</v>
      </c>
      <c r="D37" s="14">
        <v>0</v>
      </c>
    </row>
    <row r="38" spans="1:4" ht="15.75" thickBot="1">
      <c r="A38" s="13" t="s">
        <v>14</v>
      </c>
      <c r="B38" s="13" t="s">
        <v>63</v>
      </c>
      <c r="C38" s="14">
        <v>0</v>
      </c>
      <c r="D38" s="14">
        <v>0</v>
      </c>
    </row>
    <row r="39" spans="1:4" ht="15.75" thickBot="1">
      <c r="A39" s="13" t="s">
        <v>64</v>
      </c>
      <c r="B39" s="13" t="s">
        <v>58</v>
      </c>
      <c r="C39" s="14">
        <v>0</v>
      </c>
      <c r="D39" s="14">
        <v>0</v>
      </c>
    </row>
    <row r="40" spans="1:4" ht="15.75" thickBot="1">
      <c r="A40" s="13" t="s">
        <v>65</v>
      </c>
      <c r="B40" s="13" t="s">
        <v>60</v>
      </c>
      <c r="C40" s="14">
        <v>0</v>
      </c>
      <c r="D40" s="14">
        <v>0</v>
      </c>
    </row>
    <row r="41" spans="1:4" ht="15.75" thickBot="1">
      <c r="A41" s="13" t="s">
        <v>66</v>
      </c>
      <c r="B41" s="13" t="s">
        <v>62</v>
      </c>
      <c r="C41" s="14">
        <v>0</v>
      </c>
      <c r="D41" s="14">
        <v>0</v>
      </c>
    </row>
    <row r="42" spans="1:4" ht="15.75" thickBot="1">
      <c r="A42" s="13" t="s">
        <v>67</v>
      </c>
      <c r="B42" s="13" t="s">
        <v>68</v>
      </c>
      <c r="C42" s="14">
        <v>0</v>
      </c>
      <c r="D42" s="14">
        <v>0</v>
      </c>
    </row>
    <row r="43" spans="1:4" ht="15.75" thickBot="1">
      <c r="A43" s="13" t="s">
        <v>67</v>
      </c>
      <c r="B43" s="13" t="s">
        <v>69</v>
      </c>
      <c r="C43" s="14">
        <v>0</v>
      </c>
      <c r="D43" s="14">
        <v>0</v>
      </c>
    </row>
    <row r="44" spans="1:4" ht="15.75" thickBot="1">
      <c r="A44" s="13" t="s">
        <v>70</v>
      </c>
      <c r="B44" s="13" t="s">
        <v>71</v>
      </c>
      <c r="C44" s="14">
        <v>0</v>
      </c>
      <c r="D44" s="14">
        <v>0</v>
      </c>
    </row>
    <row r="45" spans="1:4" ht="15.75" thickBot="1">
      <c r="A45" s="13" t="s">
        <v>72</v>
      </c>
      <c r="B45" s="13" t="s">
        <v>73</v>
      </c>
      <c r="C45" s="14">
        <v>0</v>
      </c>
      <c r="D45" s="14">
        <v>0</v>
      </c>
    </row>
    <row r="46" spans="1:4" ht="15.75" thickBot="1">
      <c r="A46" s="11" t="s">
        <v>14</v>
      </c>
      <c r="B46" s="11" t="s">
        <v>74</v>
      </c>
      <c r="C46" s="12">
        <v>4963</v>
      </c>
      <c r="D46" s="12">
        <v>8572</v>
      </c>
    </row>
    <row r="47" spans="1:4" ht="15.75" thickBot="1">
      <c r="A47" s="13" t="s">
        <v>14</v>
      </c>
      <c r="B47" s="13" t="s">
        <v>75</v>
      </c>
      <c r="C47" s="14">
        <v>0</v>
      </c>
      <c r="D47" s="14">
        <v>2</v>
      </c>
    </row>
    <row r="48" spans="1:4" ht="15.75" thickBot="1">
      <c r="A48" s="13" t="s">
        <v>76</v>
      </c>
      <c r="B48" s="13" t="s">
        <v>77</v>
      </c>
      <c r="C48" s="14">
        <v>0</v>
      </c>
      <c r="D48" s="14">
        <v>2</v>
      </c>
    </row>
    <row r="49" spans="1:4" ht="15.75" thickBot="1">
      <c r="A49" s="13" t="s">
        <v>78</v>
      </c>
      <c r="B49" s="13" t="s">
        <v>79</v>
      </c>
      <c r="C49" s="14">
        <v>0</v>
      </c>
      <c r="D49" s="14">
        <v>0</v>
      </c>
    </row>
    <row r="50" spans="1:4" ht="15.75" thickBot="1">
      <c r="A50" s="13" t="s">
        <v>14</v>
      </c>
      <c r="B50" s="13" t="s">
        <v>80</v>
      </c>
      <c r="C50" s="14">
        <v>-71</v>
      </c>
      <c r="D50" s="14">
        <v>-55</v>
      </c>
    </row>
    <row r="51" spans="1:4" ht="45.75" thickBot="1">
      <c r="A51" s="13" t="s">
        <v>81</v>
      </c>
      <c r="B51" s="13" t="s">
        <v>82</v>
      </c>
      <c r="C51" s="14">
        <v>0</v>
      </c>
      <c r="D51" s="14">
        <v>0</v>
      </c>
    </row>
    <row r="52" spans="1:4" ht="57" thickBot="1">
      <c r="A52" s="13" t="s">
        <v>83</v>
      </c>
      <c r="B52" s="13" t="s">
        <v>84</v>
      </c>
      <c r="C52" s="14">
        <v>-71</v>
      </c>
      <c r="D52" s="14">
        <v>-55</v>
      </c>
    </row>
    <row r="53" spans="1:4" ht="15.75" thickBot="1">
      <c r="A53" s="13" t="s">
        <v>85</v>
      </c>
      <c r="B53" s="13" t="s">
        <v>86</v>
      </c>
      <c r="C53" s="14">
        <v>0</v>
      </c>
      <c r="D53" s="14">
        <v>0</v>
      </c>
    </row>
    <row r="54" spans="1:4" ht="15.75" thickBot="1">
      <c r="A54" s="13" t="s">
        <v>87</v>
      </c>
      <c r="B54" s="13" t="s">
        <v>88</v>
      </c>
      <c r="C54" s="14">
        <v>0</v>
      </c>
      <c r="D54" s="14">
        <v>0</v>
      </c>
    </row>
    <row r="55" spans="1:4" ht="15.75" thickBot="1">
      <c r="A55" s="13" t="s">
        <v>89</v>
      </c>
      <c r="B55" s="13" t="s">
        <v>90</v>
      </c>
      <c r="C55" s="14">
        <v>-148</v>
      </c>
      <c r="D55" s="14">
        <v>-664</v>
      </c>
    </row>
    <row r="56" spans="1:4" ht="23.25" thickBot="1">
      <c r="A56" s="13" t="s">
        <v>91</v>
      </c>
      <c r="B56" s="13" t="s">
        <v>92</v>
      </c>
      <c r="C56" s="14">
        <v>0</v>
      </c>
      <c r="D56" s="14">
        <v>0</v>
      </c>
    </row>
    <row r="57" spans="1:4" ht="15.75" thickBot="1">
      <c r="A57" s="13" t="s">
        <v>14</v>
      </c>
      <c r="B57" s="13" t="s">
        <v>93</v>
      </c>
      <c r="C57" s="14">
        <v>0</v>
      </c>
      <c r="D57" s="14">
        <v>0</v>
      </c>
    </row>
    <row r="58" spans="1:4" ht="15.75" thickBot="1">
      <c r="A58" s="11" t="s">
        <v>14</v>
      </c>
      <c r="B58" s="11" t="s">
        <v>94</v>
      </c>
      <c r="C58" s="12">
        <v>-219</v>
      </c>
      <c r="D58" s="12">
        <v>-717</v>
      </c>
    </row>
    <row r="59" spans="1:4" ht="15.75" thickBot="1">
      <c r="A59" s="11" t="s">
        <v>14</v>
      </c>
      <c r="B59" s="11" t="s">
        <v>95</v>
      </c>
      <c r="C59" s="12">
        <v>4744</v>
      </c>
      <c r="D59" s="12">
        <v>7855</v>
      </c>
    </row>
    <row r="60" spans="1:4" ht="15.75" thickBot="1">
      <c r="A60" s="13" t="s">
        <v>96</v>
      </c>
      <c r="B60" s="13" t="s">
        <v>97</v>
      </c>
      <c r="C60" s="14"/>
      <c r="D60" s="14"/>
    </row>
    <row r="61" spans="1:4" ht="23.25" thickBot="1">
      <c r="A61" s="11" t="s">
        <v>14</v>
      </c>
      <c r="B61" s="11" t="s">
        <v>98</v>
      </c>
      <c r="C61" s="12">
        <v>4744</v>
      </c>
      <c r="D61" s="12">
        <v>7855</v>
      </c>
    </row>
    <row r="62" spans="1:4" ht="15.75" thickBot="1">
      <c r="A62" s="15"/>
      <c r="B62" s="15" t="s">
        <v>99</v>
      </c>
      <c r="C62" s="15"/>
      <c r="D62" s="15"/>
    </row>
    <row r="63" spans="1:4" ht="15.75" thickBot="1">
      <c r="A63" s="13" t="s">
        <v>14</v>
      </c>
      <c r="B63" s="13" t="s">
        <v>100</v>
      </c>
      <c r="C63" s="14"/>
      <c r="D63" s="14"/>
    </row>
    <row r="64" spans="1:4" ht="15.75" thickBot="1">
      <c r="A64" s="13" t="s">
        <v>14</v>
      </c>
      <c r="B64" s="13" t="s">
        <v>101</v>
      </c>
      <c r="C64" s="14">
        <v>4744</v>
      </c>
      <c r="D64" s="14">
        <v>7855</v>
      </c>
    </row>
    <row r="67" ht="15">
      <c r="C67" s="18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2017-11-13T11:10:33Z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