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5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RTVM" sheetId="7" r:id="rId7"/>
    <sheet name="MADRID CULTURA Y TURISMO" sheetId="8" r:id="rId8"/>
    <sheet name="UCR" sheetId="9" r:id="rId9"/>
    <sheet name="IECSUASV" sheetId="10" r:id="rId10"/>
    <sheet name="ALCALINGUA" sheetId="11" r:id="rId11"/>
    <sheet name="CANAL Comunic." sheetId="12" r:id="rId12"/>
    <sheet name="CYII" sheetId="13" r:id="rId13"/>
    <sheet name="CYII, S.A." sheetId="14" r:id="rId14"/>
    <sheet name="CANAL Energía" sheetId="15" r:id="rId15"/>
    <sheet name="CANAL Extensia" sheetId="16" r:id="rId16"/>
    <sheet name="CANAL Gest. Lanzarote" sheetId="17" r:id="rId17"/>
    <sheet name="CTC" sheetId="18" r:id="rId18"/>
    <sheet name="CRUSA" sheetId="19" r:id="rId19"/>
    <sheet name="HIDRÁULICA" sheetId="20" r:id="rId20"/>
    <sheet name="HISPANAGUA" sheetId="21" r:id="rId21"/>
    <sheet name="METRO" sheetId="22" r:id="rId22"/>
    <sheet name="PARTICIPACIONES CRM" sheetId="23" r:id="rId23"/>
    <sheet name="OYD" sheetId="24" r:id="rId24"/>
  </sheets>
  <externalReferences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<sst xmlns="http://schemas.openxmlformats.org/spreadsheetml/2006/main" count="2922" uniqueCount="216">
  <si>
    <t>BALANCE DE SITUACIÓN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</si>
  <si>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</si>
  <si>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</si>
  <si>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</si>
  <si>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</si>
  <si>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ACTIVA, S.A.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</si>
  <si>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</si>
  <si>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</si>
  <si>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</si>
  <si>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</si>
  <si>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COMUNICACIONES UNIDAS, S.A.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</si>
  <si>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</si>
  <si>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</si>
  <si>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</si>
  <si>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</si>
  <si>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</si>
  <si>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</si>
  <si>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HIDRÁULICA SANTILLANA, S.A.</t>
  </si>
  <si>
    <t>HISPANAGUA, S.A.</t>
  </si>
  <si>
    <t>METRO DE MADRID, S.A.</t>
  </si>
  <si>
    <t>PARTICIPACIONES CRM, S.A. en liquidación</t>
  </si>
  <si>
    <t>OCIO Y DEPORTE CANAL, S.L.U.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</si>
  <si>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</si>
  <si>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(miles de euros)</t>
  </si>
  <si>
    <t/>
  </si>
  <si>
    <t>BALANCE</t>
  </si>
  <si>
    <t>ACTIVO</t>
  </si>
  <si>
    <t>T</t>
  </si>
  <si>
    <t>T-1</t>
  </si>
  <si>
    <t>A) ACTIVO NO CORRIENTE</t>
  </si>
  <si>
    <t>I. Inmovilizado intangible.</t>
  </si>
  <si>
    <t>200, 201, (2801), (2901)</t>
  </si>
  <si>
    <t>Desarrollo</t>
  </si>
  <si>
    <t>206, (2806), (2906)</t>
  </si>
  <si>
    <t>Aplicaciones Informáticas</t>
  </si>
  <si>
    <t>Anticipos</t>
  </si>
  <si>
    <t>202, 203, 204, 205, (2802), (2803), (2805), (2902), (2903), (2905)</t>
  </si>
  <si>
    <t>Resto del Inmovilizado Intangible</t>
  </si>
  <si>
    <t>II. Inmovilizado material</t>
  </si>
  <si>
    <t>210, (2910)</t>
  </si>
  <si>
    <t>Terrenos</t>
  </si>
  <si>
    <t>211, 212, 213, 214, 215, 216, 217, 218, 219, 230, 231, 232, 233, 237, (281), (2911), (2912), (2913), (2914), (2915), (2916), (2917), (2918), (2919)</t>
  </si>
  <si>
    <t>Resto del Inmovilizado material</t>
  </si>
  <si>
    <t>III. Inversiones inmobiliarias.</t>
  </si>
  <si>
    <t>220, (2920)</t>
  </si>
  <si>
    <t>221, (282), (2921)</t>
  </si>
  <si>
    <t>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</si>
  <si>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</si>
  <si>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</si>
  <si>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</si>
  <si>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</si>
  <si>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</si>
  <si>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6º, 8</t>
  </si>
  <si>
    <t>VII. Deudores comerciales no corrientes</t>
  </si>
  <si>
    <t>B) ACTIVO CORRIENTE</t>
  </si>
  <si>
    <t>I. Activos no corrientes mantenidos para la venta.</t>
  </si>
  <si>
    <t xml:space="preserve">Inmovilizado 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</si>
  <si>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</si>
  <si>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</si>
  <si>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</si>
  <si>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</si>
  <si>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</si>
  <si>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</si>
  <si>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Existencias.</t>
  </si>
  <si>
    <t>30, 31, 32, 33, 34, 35, 36,  (39)</t>
  </si>
  <si>
    <t>Existencias</t>
  </si>
  <si>
    <t>III. Deudores comerciales y otras cuentas a cobrar.</t>
  </si>
  <si>
    <t>430, 431, 432, 433, 434,435, 436,
 (437), (490), (4933), (4934), (4935)</t>
  </si>
  <si>
    <t>Clientes por ventas y prestaciones de servicios</t>
  </si>
  <si>
    <t>Accionistas (socios) por desembolsos exigidos</t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</si>
  <si>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</si>
  <si>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</si>
  <si>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</si>
  <si>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</si>
  <si>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</si>
  <si>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</si>
  <si>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</si>
  <si>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</si>
  <si>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</si>
  <si>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</si>
  <si>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>A) PATRIMONIO NETO</t>
  </si>
  <si>
    <t>A-1) Fondos propios.</t>
  </si>
  <si>
    <t>100, 101, 102,
 (1030), (1040)</t>
  </si>
  <si>
    <t>I.  Capital</t>
  </si>
  <si>
    <t>II.  Prima de emisión.</t>
  </si>
  <si>
    <t>112, 113, 114,
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</si>
  <si>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</si>
  <si>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</si>
  <si>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</si>
  <si>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</si>
  <si>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</si>
  <si>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</si>
  <si>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</si>
  <si>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((557))</t>
  </si>
  <si>
    <t>VIII. (Dividendo a cuenta).</t>
  </si>
  <si>
    <t>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</si>
  <si>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</si>
  <si>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</si>
  <si>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</si>
  <si>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</si>
  <si>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</si>
  <si>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</si>
  <si>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</si>
  <si>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</si>
  <si>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</si>
  <si>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</si>
  <si>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plazo.</t>
  </si>
  <si>
    <t>177, 178, 179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</si>
  <si>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</si>
  <si>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</si>
  <si>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</si>
  <si>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</si>
  <si>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</si>
  <si>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1615, 1635, 171, 172, 173, 175, 176, 180, 185, 189</t>
  </si>
  <si>
    <t>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</si>
  <si>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</si>
  <si>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</si>
  <si>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</si>
  <si>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</si>
  <si>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</si>
  <si>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</si>
  <si>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6º, 16</t>
  </si>
  <si>
    <t>VI. Acreedores comerciales no corrientes</t>
  </si>
  <si>
    <t>15; NECA 6º, 17</t>
  </si>
  <si>
    <t>VII. Deuda con características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</si>
  <si>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</si>
  <si>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</si>
  <si>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</si>
  <si>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</si>
  <si>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</si>
  <si>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</si>
  <si>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</si>
  <si>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</si>
  <si>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</si>
  <si>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</si>
  <si>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>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</si>
  <si>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</si>
  <si>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</si>
  <si>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</si>
  <si>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</si>
  <si>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</si>
  <si>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</si>
  <si>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</si>
  <si>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</si>
  <si>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</si>
  <si>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502, 507; NECA 6º, 17</t>
  </si>
  <si>
    <t>VII. Deuda con características especiales a corto plazo</t>
  </si>
  <si>
    <t>TOTAL PATRIMONIO NETO Y PASIVO (A+B+C)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</si>
  <si>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</si>
  <si>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</si>
  <si>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 </t>
  </si>
  <si>
    <t xml:space="preserve">  BALANCE</t>
  </si>
  <si>
    <t xml:space="preserve">  ACTIVO</t>
  </si>
  <si>
    <t xml:space="preserve">  A) ACTIVO NO CORRIENTE</t>
  </si>
  <si>
    <t xml:space="preserve">    .Desarrollo</t>
  </si>
  <si>
    <t xml:space="preserve">    .Aplicaciones Informáticas</t>
  </si>
  <si>
    <t xml:space="preserve">    .Anticipos</t>
  </si>
  <si>
    <t xml:space="preserve">    .Resto del Inmovilizado Intangible</t>
  </si>
  <si>
    <t xml:space="preserve">    .Terrenos</t>
  </si>
  <si>
    <t xml:space="preserve">    .Resto del Inmovilizado material</t>
  </si>
  <si>
    <t xml:space="preserve">    .Construcciones</t>
  </si>
  <si>
    <t>NECA 6Âº, 8</t>
  </si>
  <si>
    <t xml:space="preserve">  B) ACTIVO CORRIENTE</t>
  </si>
  <si>
    <t xml:space="preserve">    .Inmovilizado </t>
  </si>
  <si>
    <t xml:space="preserve">         Terrenos</t>
  </si>
  <si>
    <t xml:space="preserve">         Resto de Inmovilizado</t>
  </si>
  <si>
    <t xml:space="preserve">    .Inversiones financieras</t>
  </si>
  <si>
    <t xml:space="preserve">    .Existencias y otros activos</t>
  </si>
  <si>
    <t xml:space="preserve">    .Existencias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</si>
  <si>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</si>
  <si>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</si>
  <si>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</si>
  <si>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 xml:space="preserve">    .Otros deudores</t>
  </si>
  <si>
    <t xml:space="preserve">  A) PATRIMONIO NETO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</si>
  <si>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</si>
  <si>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</si>
  <si>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</si>
  <si>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</si>
  <si>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</si>
  <si>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 xml:space="preserve">    .IV. (Acciones y participaciones en patrimonio propias).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</si>
  <si>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</si>
  <si>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</si>
  <si>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</si>
  <si>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 xml:space="preserve">    .VIII. (Dividendo a cuenta).</t>
  </si>
  <si>
    <t xml:space="preserve">    .IX.  Otros instrumentos de patrimonio neto.</t>
  </si>
  <si>
    <t xml:space="preserve">  B) PASIVO NO CORRIENTE.</t>
  </si>
  <si>
    <t xml:space="preserve">    .Provisión por retribuciones al personal</t>
  </si>
  <si>
    <t xml:space="preserve">    .Provisión por desmantelamiento, retiro o rehabilitación del inmovilizado</t>
  </si>
  <si>
    <t xml:space="preserve">    .Otras provisiones</t>
  </si>
  <si>
    <t xml:space="preserve">    .Obligaciones y otros valores negociables</t>
  </si>
  <si>
    <t xml:space="preserve">    .Deudas con entidades de crédito.</t>
  </si>
  <si>
    <t xml:space="preserve">    .Acreedores por arrendamiento financiero.</t>
  </si>
  <si>
    <t xml:space="preserve">    .Otras deudas a largo plazo.</t>
  </si>
  <si>
    <t>NECA 6Âº, 16</t>
  </si>
  <si>
    <t>15; NECA 6Âº, 17</t>
  </si>
  <si>
    <t xml:space="preserve">  C) PASIVO CORRIENTE</t>
  </si>
  <si>
    <t xml:space="preserve">    .Otras deudas a corto plazo.</t>
  </si>
  <si>
    <t xml:space="preserve">    .Proveedores.</t>
  </si>
  <si>
    <t xml:space="preserve">    .Otros acreedores.</t>
  </si>
  <si>
    <t>502, 507; NECA 6Âº, 17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</si>
  <si>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</si>
  <si>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</si>
  <si>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</si>
  <si>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580, 581, 582, 583, 584, (5990), (5991), (5992), (5993), (5994)</t>
  </si>
  <si>
    <t>NOTA: En la primera columna (T) deben figurar los datos acumulados relativos al mes anterior del año de referencia. En la segunda columna (T-1) siempre deben figurar los datos a 31 de diciembre del año anterior</t>
  </si>
  <si>
    <t>OBRAS DE MADRID, GESTIÓN DE OBRAS E INFRAESTRUCTURAS, S.A. (ARPROMA) + NUEVO ARPEGIO, S.A.</t>
  </si>
  <si>
    <t>CANAL DE ISABEL II, S.A.</t>
  </si>
  <si>
    <t>RADIO TELEVISIÓN MADRID, S.A. (RTVM)</t>
  </si>
  <si>
    <t>4T 2019</t>
  </si>
  <si>
    <t>Diciembre 2019</t>
  </si>
  <si>
    <t>CANAL ENERGÍA</t>
  </si>
  <si>
    <t>Hidráulica Santillana</t>
  </si>
  <si>
    <t>Trimestre II_2020</t>
  </si>
  <si>
    <t>2T 2020</t>
  </si>
  <si>
    <t>Junio 2020</t>
  </si>
  <si>
    <t>T-1 (PROVISIONAL)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</si>
</sst>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=0]0.00;###,##0.00"/>
    <numFmt numFmtId="167" formatCode="#,##0.00_ ;[Red]\-#,##0.00\ "/>
    <numFmt numFmtId="168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0"/>
    </font>
    <font>
      <b/>
      <sz val="10"/>
      <name val="Verdana"/>
      <family val="2"/>
    </font>
    <font>
      <sz val="9"/>
      <name val="Verdana"/>
      <family val="0"/>
    </font>
    <font>
      <i/>
      <sz val="9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0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37" fillId="0" borderId="0" xfId="46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166" fontId="4" fillId="36" borderId="14" xfId="0" applyNumberFormat="1" applyFont="1" applyFill="1" applyBorder="1" applyAlignment="1" applyProtection="1">
      <alignment horizontal="right" wrapText="1"/>
      <protection locked="0"/>
    </xf>
    <xf numFmtId="49" fontId="5" fillId="37" borderId="14" xfId="0" applyNumberFormat="1" applyFont="1" applyFill="1" applyBorder="1" applyAlignment="1">
      <alignment wrapText="1"/>
    </xf>
    <xf numFmtId="166" fontId="5" fillId="36" borderId="14" xfId="0" applyNumberFormat="1" applyFont="1" applyFill="1" applyBorder="1" applyAlignment="1" applyProtection="1">
      <alignment horizontal="right" wrapText="1"/>
      <protection locked="0"/>
    </xf>
    <xf numFmtId="166" fontId="5" fillId="0" borderId="14" xfId="0" applyNumberFormat="1" applyFont="1" applyBorder="1" applyAlignment="1" applyProtection="1">
      <alignment horizontal="right" wrapText="1"/>
      <protection locked="0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166" fontId="0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49" fontId="5" fillId="37" borderId="14" xfId="0" applyNumberFormat="1" applyFont="1" applyFill="1" applyBorder="1" applyAlignment="1">
      <alignment wrapText="1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17" fontId="47" fillId="34" borderId="13" xfId="0" applyNumberFormat="1" applyFont="1" applyFill="1" applyBorder="1" applyAlignment="1" quotePrefix="1">
      <alignment horizontal="center" vertical="center" wrapText="1"/>
    </xf>
    <xf numFmtId="17" fontId="47" fillId="34" borderId="13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14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 applyProtection="1">
      <alignment vertical="center" wrapText="1"/>
      <protection/>
    </xf>
    <xf numFmtId="4" fontId="4" fillId="38" borderId="13" xfId="0" applyNumberFormat="1" applyFont="1" applyFill="1" applyBorder="1" applyAlignment="1" applyProtection="1">
      <alignment horizontal="right" vertical="center"/>
      <protection locked="0"/>
    </xf>
    <xf numFmtId="0" fontId="5" fillId="37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0" fontId="7" fillId="34" borderId="13" xfId="0" applyNumberFormat="1" applyFont="1" applyFill="1" applyBorder="1" applyAlignment="1" applyProtection="1">
      <alignment horizontal="left" vertical="center" wrapText="1"/>
      <protection/>
    </xf>
    <xf numFmtId="4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>
      <alignment/>
    </xf>
    <xf numFmtId="17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13" xfId="0" applyNumberFormat="1" applyBorder="1" applyAlignment="1" applyProtection="1">
      <alignment horizontal="right" vertical="center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28" fillId="0" borderId="13" xfId="0" applyNumberFormat="1" applyFont="1" applyFill="1" applyBorder="1" applyAlignment="1" applyProtection="1">
      <alignment horizontal="right" vertical="center"/>
      <protection locked="0"/>
    </xf>
    <xf numFmtId="4" fontId="42" fillId="0" borderId="13" xfId="0" applyNumberFormat="1" applyFont="1" applyFill="1" applyBorder="1" applyAlignment="1" applyProtection="1">
      <alignment horizontal="right" vertical="center"/>
      <protection locked="0"/>
    </xf>
    <xf numFmtId="4" fontId="42" fillId="0" borderId="0" xfId="0" applyNumberFormat="1" applyFont="1" applyAlignment="1">
      <alignment/>
    </xf>
    <xf numFmtId="0" fontId="47" fillId="34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47" fillId="34" borderId="15" xfId="0" applyNumberFormat="1" applyFont="1" applyFill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  <xf numFmtId="1" fontId="2" fillId="39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Alignment="1">
      <alignment/>
    </xf>
    <xf numFmtId="167" fontId="7" fillId="34" borderId="13" xfId="0" applyNumberFormat="1" applyFont="1" applyFill="1" applyBorder="1" applyAlignment="1" applyProtection="1">
      <alignment horizontal="center" vertical="center" wrapText="1"/>
      <protection/>
    </xf>
    <xf numFmtId="167" fontId="4" fillId="38" borderId="13" xfId="0" applyNumberFormat="1" applyFont="1" applyFill="1" applyBorder="1" applyAlignment="1" applyProtection="1">
      <alignment horizontal="right" vertical="center"/>
      <protection locked="0"/>
    </xf>
    <xf numFmtId="167" fontId="0" fillId="0" borderId="13" xfId="0" applyNumberFormat="1" applyFont="1" applyFill="1" applyBorder="1" applyAlignment="1" applyProtection="1">
      <alignment horizontal="right" vertical="center"/>
      <protection locked="0"/>
    </xf>
    <xf numFmtId="167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168" fontId="4" fillId="38" borderId="13" xfId="0" applyNumberFormat="1" applyFont="1" applyFill="1" applyBorder="1" applyAlignment="1" applyProtection="1">
      <alignment horizontal="right" vertical="center"/>
      <protection locked="0"/>
    </xf>
    <xf numFmtId="168" fontId="0" fillId="0" borderId="13" xfId="0" applyNumberFormat="1" applyFont="1" applyFill="1" applyBorder="1" applyAlignment="1" applyProtection="1">
      <alignment horizontal="right" vertical="center"/>
      <protection locked="0"/>
    </xf>
    <xf numFmtId="168" fontId="4" fillId="34" borderId="13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arca\Ger.%20Administracion%20Economica\Contabilidad\Informe%20Anual%202019\CUADROS%20INFORME%20ANUAL%20EN%20MILES%202019\CUADROS%20INFORME%20ANUAL%202019%20CCAA%20y%20Ratios%20DE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SJERO013\GRP\Analisis\0_5%20INFORMACION_ASAMBLEA\Art.%20122.4%20EMPRESAS\2020\Trim%202\RV%20Para%20Asamblea_Balances%20Sit%20y%20Ctas%20P&#233;rd%20y%20Gan_Empresas_Entes%20P&#250;blicos_Fundaciones_2T2020\OBRAS%20DE%20MADRID_JUNIO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SJERO013\GRP\Analisis\0_5%20INFORMACION_ASAMBLEA\Art.%20122.4%20EMPRESAS\2020\Trim%202\RV%20Para%20Asamblea_Balances%20Sit%20y%20Ctas%20P&#233;rd%20y%20Gan_Empresas_Entes%20P&#250;blicos_Fundaciones_2T2020\HOSPITAL%20DE%20FUENLABRADA_JUNIO%20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SJERO013\GRP\Analisis\0_5%20INFORMACION_ASAMBLEA\Art.%20122.4%20EMPRESAS\2020\Trim%202\RV%20Para%20Asamblea_Balances%20Sit%20y%20Ctas%20P&#233;rd%20y%20Gan_Empresas_Entes%20P&#250;blicos_Fundaciones_2T2020\Hispanagua%20SA%20BS%20y%20CR_2T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 Miles Hoja trabajo"/>
      <sheetName val="PASIVO Miles Hoja trabajo"/>
      <sheetName val="P y G 2019 Miles Hoja trabajo"/>
      <sheetName val="ACTIVO Miles Memoria"/>
      <sheetName val="PASIVO Miles Memoria"/>
      <sheetName val="P y G 2019 Miles Memoria"/>
      <sheetName val="EFE def"/>
      <sheetName val=" ADM.PUBL "/>
      <sheetName val="INGRESOS-GASTOS (P.N)"/>
      <sheetName val="E.C.PATRIMONIO NETO"/>
      <sheetName val="SUBVENCIONES"/>
      <sheetName val="SITUACION FISCAL"/>
      <sheetName val="ARRENDAM.M.MOVIL"/>
      <sheetName val="EXISTENCIAS"/>
      <sheetName val="INGRESOS Y GASTOS"/>
      <sheetName val="OPERACIONES  PARTES VINCULADAS"/>
      <sheetName val="ARRENDAM.OPERATIVOS"/>
      <sheetName val="ARRENDAM.FINANCIEROS"/>
      <sheetName val="PASIVOS FINANCIEROS"/>
      <sheetName val="PRESUPUESTOS COMUN.MADRID 2019"/>
      <sheetName val="BASE Y APLIC. RTDOS.2019"/>
      <sheetName val="ACTIVOS FINANCIEROS PTE VICTOR"/>
      <sheetName val="INMOVILIZADO INTANGIBLE 18-19"/>
      <sheetName val="Coste Inmov Material 2019"/>
      <sheetName val="Dotac. amortizac. 2019"/>
      <sheetName val="INMOVILIZADO MATERIAL 2018"/>
      <sheetName val="INMOVILIZ. MAT. A.A. 2018 DEF"/>
      <sheetName val="PROVISIONES"/>
      <sheetName val="PERIODIFICACIONES A LARGO PLAZO"/>
      <sheetName val="PERIODIFICACIONES A CORTO PLAZO"/>
      <sheetName val="OTRA INFORMACION"/>
      <sheetName val="ACTIVO Miles memoria BORRAR"/>
      <sheetName val="PASIVO Miles Memoria BORRAR"/>
      <sheetName val="EFE borrar"/>
    </sheetNames>
    <sheetDataSet>
      <sheetData sheetId="0">
        <row r="58">
          <cell r="K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28">
          <cell r="C28">
            <v>-6</v>
          </cell>
        </row>
        <row r="29">
          <cell r="C29">
            <v>-67</v>
          </cell>
        </row>
        <row r="30">
          <cell r="C30">
            <v>-697</v>
          </cell>
        </row>
        <row r="61">
          <cell r="D61">
            <v>3266</v>
          </cell>
        </row>
        <row r="64">
          <cell r="C64">
            <v>-16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4">
          <cell r="C64">
            <v>-88554</v>
          </cell>
          <cell r="D64">
            <v>-158825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1">
          <cell r="C61">
            <v>-1760</v>
          </cell>
          <cell r="D61">
            <v>-2439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26" sqref="A4:A26"/>
    </sheetView>
  </sheetViews>
  <sheetFormatPr defaultColWidth="9.140625" defaultRowHeight="15"/>
  <cols>
    <col min="1" max="1" width="111.7109375" style="5" bestFit="1" customWidth="1"/>
  </cols>
  <sheetData>
    <row r="1" ht="15">
      <c r="A1" s="1" t="s">
        <v>0</v>
      </c>
    </row>
    <row r="2" ht="15">
      <c r="A2" s="2" t="s">
        <v>1</v>
      </c>
    </row>
    <row r="3" ht="15.75" thickBot="1">
      <c r="A3" s="3" t="s">
        <v>212</v>
      </c>
    </row>
    <row r="4" ht="15">
      <c r="A4" s="4" t="s">
        <v>2</v>
      </c>
    </row>
    <row r="5" ht="15">
      <c r="A5" s="4" t="s">
        <v>3</v>
      </c>
    </row>
    <row r="6" ht="15">
      <c r="A6" s="4" t="s">
        <v>205</v>
      </c>
    </row>
    <row r="7" ht="15">
      <c r="A7" s="4" t="s">
        <v>4</v>
      </c>
    </row>
    <row r="8" ht="15">
      <c r="A8" s="4" t="s">
        <v>5</v>
      </c>
    </row>
    <row r="9" ht="15">
      <c r="A9" s="4" t="s">
        <v>207</v>
      </c>
    </row>
    <row r="10" ht="15">
      <c r="A10" s="4" t="s">
        <v>6</v>
      </c>
    </row>
    <row r="11" ht="15">
      <c r="A11" s="4" t="s">
        <v>7</v>
      </c>
    </row>
    <row r="12" ht="15">
      <c r="A12" s="4" t="s">
        <v>8</v>
      </c>
    </row>
    <row r="13" ht="15">
      <c r="A13" s="4" t="s">
        <v>9</v>
      </c>
    </row>
    <row r="14" ht="15">
      <c r="A14" s="4" t="s">
        <v>10</v>
      </c>
    </row>
    <row r="15" ht="15">
      <c r="A15" s="4" t="s">
        <v>11</v>
      </c>
    </row>
    <row r="16" ht="15">
      <c r="A16" s="4" t="s">
        <v>206</v>
      </c>
    </row>
    <row r="17" ht="15">
      <c r="A17" s="4" t="s">
        <v>12</v>
      </c>
    </row>
    <row r="18" ht="15">
      <c r="A18" s="4" t="s">
        <v>13</v>
      </c>
    </row>
    <row r="19" ht="15">
      <c r="A19" s="4" t="s">
        <v>14</v>
      </c>
    </row>
    <row r="20" ht="15">
      <c r="A20" s="4" t="s">
        <v>15</v>
      </c>
    </row>
    <row r="21" ht="15">
      <c r="A21" s="4" t="s">
        <v>16</v>
      </c>
    </row>
    <row r="22" ht="15">
      <c r="A22" s="4" t="s">
        <v>17</v>
      </c>
    </row>
    <row r="23" ht="15">
      <c r="A23" s="4" t="s">
        <v>18</v>
      </c>
    </row>
    <row r="24" ht="15">
      <c r="A24" s="4" t="s">
        <v>19</v>
      </c>
    </row>
    <row r="25" ht="15">
      <c r="A25" s="4" t="s">
        <v>20</v>
      </c>
    </row>
    <row r="26" ht="15">
      <c r="A26" s="4" t="s">
        <v>21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RTVM!A1" display="RADIO TELEVISIÓN MADRID (RTVM)."/>
    <hyperlink ref="A10" location="'MADRID CULTURA Y TURISMO'!A1" display="TURMADRID, S.A."/>
    <hyperlink ref="A11" location="UCR!A1" display="UNIDAD CENTRAL DE RADIODIAGNÓSTICO (UCR)."/>
    <hyperlink ref="A12" location="IECSUASV!A1" display="AGRUPACIÓN DE INTERÉS ECONÓMICO CENTRO SUPERIOR DE INVESTIGACIÓN DEL AUTOMÓVIL Y DE LA SEGURIDAD VIAL."/>
    <hyperlink ref="A13" location="ALCALINGUA!A1" display="ALCALINGUA – UNIVERSIDAD DE ALCALÁ, S.R.L."/>
    <hyperlink ref="A14" location="'CANAL Comunic.'!A1" display="CANAL DE COMUNICACIONES UNIDAS, S.A."/>
    <hyperlink ref="A15" location="CYII!A1" display="CANAL DE ISABEL II"/>
    <hyperlink ref="A16" location="'CYII, S.A.'!A1" display="CANAL DE ISABEL II, S.A."/>
    <hyperlink ref="A17" location="'CANAL Energía'!A1" display="CANAL ENERGÍA, S.L."/>
    <hyperlink ref="A18" location="'CANAL Extensia'!A1" display="CANAL EXTENSIA, S.A."/>
    <hyperlink ref="A19" location="'CANAL Gest. Lanzarote'!A1" display="CANAL GESTIÓN LANZAROTE, S.A.U."/>
    <hyperlink ref="A20" location="CTC!A1" display="CENTRO DE TRANSPORTES DE COSLADA, S.A."/>
    <hyperlink ref="A21" location="CRUSA!A1" display="CIUDAD RESIDENCIAL UNIVERSITARIA, S.A. (CRUSA)."/>
    <hyperlink ref="A22" location="HIDRÁULICA!A1" display="HIDRÁULICA SANTILLANA, S.A."/>
    <hyperlink ref="A23" location="HISPANAGUA!A1" display="HISPANAGUA, S.A."/>
    <hyperlink ref="A24" location="METRO!A1" display="METRO DE MADRID, S.A."/>
    <hyperlink ref="A25" location="'PARTICIPACIONES CRM'!A1" display="PARTICIPACIONES CRM, S.A. en liquidación"/>
    <hyperlink ref="A26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61" customWidth="1"/>
    <col min="4" max="4" width="21.28125" style="61" customWidth="1"/>
    <col min="5" max="5" width="28.57421875" style="61" bestFit="1" customWidth="1"/>
    <col min="6" max="6" width="85.7109375" style="61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62">
        <v>44012</v>
      </c>
      <c r="D2" s="62">
        <v>43830</v>
      </c>
    </row>
    <row r="3" spans="1:4" ht="15.75" thickBot="1">
      <c r="A3" s="29" t="s">
        <v>150</v>
      </c>
      <c r="B3" s="29" t="s">
        <v>152</v>
      </c>
      <c r="C3" s="62" t="s">
        <v>27</v>
      </c>
      <c r="D3" s="62" t="s">
        <v>28</v>
      </c>
    </row>
    <row r="4" spans="1:4" ht="18.75" customHeight="1" thickBot="1">
      <c r="A4" s="32" t="s">
        <v>150</v>
      </c>
      <c r="B4" s="32" t="s">
        <v>153</v>
      </c>
      <c r="C4" s="63">
        <f>SUM(C5:C11)</f>
        <v>4079</v>
      </c>
      <c r="D4" s="63">
        <f>SUM(D5:D11)</f>
        <v>4139</v>
      </c>
    </row>
    <row r="5" spans="1:4" ht="34.5" thickBot="1">
      <c r="A5" s="34" t="s">
        <v>200</v>
      </c>
      <c r="B5" s="34" t="s">
        <v>30</v>
      </c>
      <c r="C5" s="64">
        <v>2909</v>
      </c>
      <c r="D5" s="64">
        <v>2912</v>
      </c>
    </row>
    <row r="6" spans="1:4" ht="45.75" thickBot="1">
      <c r="A6" s="34" t="s">
        <v>201</v>
      </c>
      <c r="B6" s="34" t="s">
        <v>38</v>
      </c>
      <c r="C6" s="64">
        <v>1170</v>
      </c>
      <c r="D6" s="64">
        <v>1227</v>
      </c>
    </row>
    <row r="7" spans="1:4" ht="15.75" thickBot="1">
      <c r="A7" s="34" t="s">
        <v>202</v>
      </c>
      <c r="B7" s="34" t="s">
        <v>43</v>
      </c>
      <c r="C7" s="64"/>
      <c r="D7" s="64"/>
    </row>
    <row r="8" spans="1:4" ht="29.25" customHeight="1" thickBot="1">
      <c r="A8" s="34" t="s">
        <v>47</v>
      </c>
      <c r="B8" s="34" t="s">
        <v>48</v>
      </c>
      <c r="C8" s="64"/>
      <c r="D8" s="64"/>
    </row>
    <row r="9" spans="1:4" ht="35.25" customHeight="1" thickBot="1">
      <c r="A9" s="34" t="s">
        <v>49</v>
      </c>
      <c r="B9" s="34" t="s">
        <v>50</v>
      </c>
      <c r="C9" s="64">
        <v>0</v>
      </c>
      <c r="D9" s="64">
        <v>0</v>
      </c>
    </row>
    <row r="10" spans="1:4" ht="15.75" thickBot="1">
      <c r="A10" s="34"/>
      <c r="B10" s="34" t="s">
        <v>51</v>
      </c>
      <c r="C10" s="64"/>
      <c r="D10" s="64"/>
    </row>
    <row r="11" spans="1:4" ht="15.75" thickBot="1">
      <c r="A11" s="34" t="s">
        <v>161</v>
      </c>
      <c r="B11" s="34" t="s">
        <v>53</v>
      </c>
      <c r="C11" s="64"/>
      <c r="D11" s="64"/>
    </row>
    <row r="12" spans="1:4" ht="15.75" thickBot="1">
      <c r="A12" s="32" t="s">
        <v>150</v>
      </c>
      <c r="B12" s="32" t="s">
        <v>162</v>
      </c>
      <c r="C12" s="63">
        <f>SUM(C13:C15,C19:C22)</f>
        <v>73</v>
      </c>
      <c r="D12" s="63">
        <f>SUM(D13:D15,D19:D22)</f>
        <v>83</v>
      </c>
    </row>
    <row r="13" spans="1:4" ht="23.25" thickBot="1">
      <c r="A13" s="34" t="s">
        <v>203</v>
      </c>
      <c r="B13" s="34" t="s">
        <v>55</v>
      </c>
      <c r="C13" s="64"/>
      <c r="D13" s="64"/>
    </row>
    <row r="14" spans="1:4" ht="15.75" thickBot="1">
      <c r="A14" s="34" t="s">
        <v>64</v>
      </c>
      <c r="B14" s="34" t="s">
        <v>63</v>
      </c>
      <c r="C14" s="64"/>
      <c r="D14" s="64"/>
    </row>
    <row r="15" spans="1:4" ht="15.75" thickBot="1">
      <c r="A15" s="34"/>
      <c r="B15" s="34" t="s">
        <v>66</v>
      </c>
      <c r="C15" s="64">
        <f>SUM(C16:C18)</f>
        <v>17</v>
      </c>
      <c r="D15" s="64">
        <f>SUM(D16:D18)</f>
        <v>17</v>
      </c>
    </row>
    <row r="16" spans="1:4" ht="24" customHeight="1" thickBot="1">
      <c r="A16" s="34" t="s">
        <v>169</v>
      </c>
      <c r="B16" s="34" t="s">
        <v>170</v>
      </c>
      <c r="C16" s="64">
        <v>17</v>
      </c>
      <c r="D16" s="64">
        <v>17</v>
      </c>
    </row>
    <row r="17" spans="1:4" ht="15.75" thickBot="1">
      <c r="A17" s="34"/>
      <c r="B17" s="34" t="s">
        <v>171</v>
      </c>
      <c r="C17" s="64"/>
      <c r="D17" s="64"/>
    </row>
    <row r="18" spans="1:4" ht="15.75" thickBot="1">
      <c r="A18" s="34" t="s">
        <v>70</v>
      </c>
      <c r="B18" s="34" t="s">
        <v>172</v>
      </c>
      <c r="C18" s="64">
        <v>0</v>
      </c>
      <c r="D18" s="64"/>
    </row>
    <row r="19" spans="1:4" ht="46.5" customHeight="1" thickBot="1">
      <c r="A19" s="34" t="s">
        <v>72</v>
      </c>
      <c r="B19" s="34" t="s">
        <v>73</v>
      </c>
      <c r="C19" s="64"/>
      <c r="D19" s="64"/>
    </row>
    <row r="20" spans="1:4" ht="52.5" customHeight="1" thickBot="1">
      <c r="A20" s="34" t="s">
        <v>74</v>
      </c>
      <c r="B20" s="34" t="s">
        <v>75</v>
      </c>
      <c r="C20" s="64"/>
      <c r="D20" s="64"/>
    </row>
    <row r="21" spans="1:4" ht="15.75" thickBot="1">
      <c r="A21" s="34" t="s">
        <v>76</v>
      </c>
      <c r="B21" s="34" t="s">
        <v>77</v>
      </c>
      <c r="C21" s="64"/>
      <c r="D21" s="64">
        <v>1</v>
      </c>
    </row>
    <row r="22" spans="1:4" ht="15.75" thickBot="1">
      <c r="A22" s="34"/>
      <c r="B22" s="34" t="s">
        <v>78</v>
      </c>
      <c r="C22" s="64">
        <v>56</v>
      </c>
      <c r="D22" s="64">
        <v>65</v>
      </c>
    </row>
    <row r="23" spans="1:4" ht="25.5" customHeight="1" thickBot="1">
      <c r="A23" s="36"/>
      <c r="B23" s="36" t="s">
        <v>79</v>
      </c>
      <c r="C23" s="65">
        <f>C4+C12</f>
        <v>4152</v>
      </c>
      <c r="D23" s="65">
        <f>D4+D12</f>
        <v>4222</v>
      </c>
    </row>
    <row r="24" spans="1:4" ht="15.75" thickBot="1">
      <c r="A24" s="32" t="s">
        <v>150</v>
      </c>
      <c r="B24" s="32" t="s">
        <v>173</v>
      </c>
      <c r="C24" s="63">
        <f>C25+C35+C36</f>
        <v>3884</v>
      </c>
      <c r="D24" s="63">
        <f>D25+D35+D36</f>
        <v>3947</v>
      </c>
    </row>
    <row r="25" spans="1:4" ht="15.75" thickBot="1">
      <c r="A25" s="34"/>
      <c r="B25" s="34" t="s">
        <v>81</v>
      </c>
      <c r="C25" s="64">
        <v>3744</v>
      </c>
      <c r="D25" s="64">
        <f>SUM(D26:D34)</f>
        <v>3799</v>
      </c>
    </row>
    <row r="26" spans="1:4" ht="15.75" thickBot="1">
      <c r="A26" s="34" t="s">
        <v>174</v>
      </c>
      <c r="B26" s="34" t="s">
        <v>175</v>
      </c>
      <c r="C26" s="64">
        <v>150</v>
      </c>
      <c r="D26" s="64">
        <v>150</v>
      </c>
    </row>
    <row r="27" spans="1:4" ht="15.75" thickBot="1">
      <c r="A27" s="34"/>
      <c r="B27" s="34" t="s">
        <v>176</v>
      </c>
      <c r="C27" s="64"/>
      <c r="D27" s="64"/>
    </row>
    <row r="28" spans="1:4" ht="15.75" thickBot="1">
      <c r="A28" s="34" t="s">
        <v>177</v>
      </c>
      <c r="B28" s="34" t="s">
        <v>178</v>
      </c>
      <c r="C28" s="64">
        <v>249</v>
      </c>
      <c r="D28" s="64">
        <v>249</v>
      </c>
    </row>
    <row r="29" spans="1:4" ht="15.75" thickBot="1">
      <c r="A29" s="34" t="s">
        <v>87</v>
      </c>
      <c r="B29" s="34" t="s">
        <v>179</v>
      </c>
      <c r="C29" s="64"/>
      <c r="D29" s="64"/>
    </row>
    <row r="30" spans="1:4" ht="15.75" thickBot="1">
      <c r="A30" s="34" t="s">
        <v>89</v>
      </c>
      <c r="B30" s="34" t="s">
        <v>180</v>
      </c>
      <c r="C30" s="64">
        <v>-2660</v>
      </c>
      <c r="D30" s="64">
        <v>-2533</v>
      </c>
    </row>
    <row r="31" spans="1:4" ht="15.75" thickBot="1">
      <c r="A31" s="34"/>
      <c r="B31" s="34" t="s">
        <v>181</v>
      </c>
      <c r="C31" s="64">
        <v>6061</v>
      </c>
      <c r="D31" s="64">
        <v>6061</v>
      </c>
    </row>
    <row r="32" spans="1:4" ht="15.75" thickBot="1">
      <c r="A32" s="34"/>
      <c r="B32" s="34" t="s">
        <v>182</v>
      </c>
      <c r="C32" s="64">
        <v>-55</v>
      </c>
      <c r="D32" s="64">
        <v>-128</v>
      </c>
    </row>
    <row r="33" spans="1:4" ht="15.75" thickBot="1">
      <c r="A33" s="34" t="s">
        <v>93</v>
      </c>
      <c r="B33" s="34" t="s">
        <v>183</v>
      </c>
      <c r="C33" s="64"/>
      <c r="D33" s="64"/>
    </row>
    <row r="34" spans="1:4" ht="15.75" thickBot="1">
      <c r="A34" s="34"/>
      <c r="B34" s="34" t="s">
        <v>184</v>
      </c>
      <c r="C34" s="64"/>
      <c r="D34" s="64"/>
    </row>
    <row r="35" spans="1:4" ht="15.75" thickBot="1">
      <c r="A35" s="34" t="s">
        <v>96</v>
      </c>
      <c r="B35" s="34" t="s">
        <v>97</v>
      </c>
      <c r="C35" s="64"/>
      <c r="D35" s="64"/>
    </row>
    <row r="36" spans="1:4" ht="15.75" thickBot="1">
      <c r="A36" s="34" t="s">
        <v>98</v>
      </c>
      <c r="B36" s="34" t="s">
        <v>99</v>
      </c>
      <c r="C36" s="64">
        <v>140</v>
      </c>
      <c r="D36" s="64">
        <v>148</v>
      </c>
    </row>
    <row r="37" spans="1:4" ht="15.75" thickBot="1">
      <c r="A37" s="32" t="s">
        <v>150</v>
      </c>
      <c r="B37" s="32" t="s">
        <v>185</v>
      </c>
      <c r="C37" s="63">
        <f>SUM(C38:C39,C44:C48)</f>
        <v>0</v>
      </c>
      <c r="D37" s="63">
        <f>SUM(D38:D39,D44:D48)</f>
        <v>0</v>
      </c>
    </row>
    <row r="38" spans="1:4" ht="15.75" thickBot="1">
      <c r="A38" s="34" t="s">
        <v>104</v>
      </c>
      <c r="B38" s="34" t="s">
        <v>101</v>
      </c>
      <c r="C38" s="64"/>
      <c r="D38" s="64"/>
    </row>
    <row r="39" spans="1:4" ht="15.75" thickBot="1">
      <c r="A39" s="34"/>
      <c r="B39" s="34" t="s">
        <v>106</v>
      </c>
      <c r="C39" s="64">
        <f>SUM(C40:C43)</f>
        <v>0</v>
      </c>
      <c r="D39" s="64">
        <f>SUM(D40:D43)</f>
        <v>0</v>
      </c>
    </row>
    <row r="40" spans="1:4" ht="15.75" thickBot="1">
      <c r="A40" s="34" t="s">
        <v>107</v>
      </c>
      <c r="B40" s="34" t="s">
        <v>189</v>
      </c>
      <c r="C40" s="64"/>
      <c r="D40" s="64"/>
    </row>
    <row r="41" spans="1:4" ht="15.75" thickBot="1">
      <c r="A41" s="34" t="s">
        <v>109</v>
      </c>
      <c r="B41" s="34" t="s">
        <v>190</v>
      </c>
      <c r="C41" s="64"/>
      <c r="D41" s="64"/>
    </row>
    <row r="42" spans="1:4" ht="15.75" thickBot="1">
      <c r="A42" s="34" t="s">
        <v>111</v>
      </c>
      <c r="B42" s="34" t="s">
        <v>191</v>
      </c>
      <c r="C42" s="64"/>
      <c r="D42" s="64"/>
    </row>
    <row r="43" spans="1:4" ht="18" customHeight="1" thickBot="1">
      <c r="A43" s="34" t="s">
        <v>113</v>
      </c>
      <c r="B43" s="34" t="s">
        <v>192</v>
      </c>
      <c r="C43" s="64"/>
      <c r="D43" s="64"/>
    </row>
    <row r="44" spans="1:4" ht="15.75" thickBot="1">
      <c r="A44" s="34" t="s">
        <v>115</v>
      </c>
      <c r="B44" s="34" t="s">
        <v>116</v>
      </c>
      <c r="C44" s="64"/>
      <c r="D44" s="64"/>
    </row>
    <row r="45" spans="1:4" ht="15.75" thickBot="1">
      <c r="A45" s="34" t="s">
        <v>117</v>
      </c>
      <c r="B45" s="34" t="s">
        <v>118</v>
      </c>
      <c r="C45" s="64"/>
      <c r="D45" s="64"/>
    </row>
    <row r="46" spans="1:4" ht="15.75" thickBot="1">
      <c r="A46" s="34" t="s">
        <v>119</v>
      </c>
      <c r="B46" s="34" t="s">
        <v>120</v>
      </c>
      <c r="C46" s="64"/>
      <c r="D46" s="64"/>
    </row>
    <row r="47" spans="1:4" ht="15.75" thickBot="1">
      <c r="A47" s="34" t="s">
        <v>193</v>
      </c>
      <c r="B47" s="34" t="s">
        <v>122</v>
      </c>
      <c r="C47" s="64"/>
      <c r="D47" s="64"/>
    </row>
    <row r="48" spans="1:4" ht="15.75" thickBot="1">
      <c r="A48" s="34" t="s">
        <v>194</v>
      </c>
      <c r="B48" s="34" t="s">
        <v>124</v>
      </c>
      <c r="C48" s="64"/>
      <c r="D48" s="64"/>
    </row>
    <row r="49" spans="1:4" ht="15.75" thickBot="1">
      <c r="A49" s="32" t="s">
        <v>150</v>
      </c>
      <c r="B49" s="32" t="s">
        <v>195</v>
      </c>
      <c r="C49" s="63">
        <f>SUM(C50:C52,C57:C58,C61:C62)</f>
        <v>268</v>
      </c>
      <c r="D49" s="63">
        <f>SUM(D50:D52,D57:D58,D61:D62)</f>
        <v>275</v>
      </c>
    </row>
    <row r="50" spans="1:4" ht="15.75" thickBot="1">
      <c r="A50" s="34" t="s">
        <v>126</v>
      </c>
      <c r="B50" s="34" t="s">
        <v>127</v>
      </c>
      <c r="C50" s="64"/>
      <c r="D50" s="64"/>
    </row>
    <row r="51" spans="1:4" ht="15.75" thickBot="1">
      <c r="A51" s="34" t="s">
        <v>129</v>
      </c>
      <c r="B51" s="34" t="s">
        <v>128</v>
      </c>
      <c r="C51" s="64"/>
      <c r="D51" s="64"/>
    </row>
    <row r="52" spans="1:4" ht="15.75" thickBot="1">
      <c r="A52" s="34"/>
      <c r="B52" s="34" t="s">
        <v>130</v>
      </c>
      <c r="C52" s="64">
        <f>SUM(C53:C56)</f>
        <v>0</v>
      </c>
      <c r="D52" s="64">
        <f>SUM(D53:D56)</f>
        <v>0</v>
      </c>
    </row>
    <row r="53" spans="1:4" ht="15.75" thickBot="1">
      <c r="A53" s="34" t="s">
        <v>131</v>
      </c>
      <c r="B53" s="34" t="s">
        <v>189</v>
      </c>
      <c r="C53" s="64"/>
      <c r="D53" s="64"/>
    </row>
    <row r="54" spans="1:4" ht="15.75" thickBot="1">
      <c r="A54" s="34" t="s">
        <v>132</v>
      </c>
      <c r="B54" s="34" t="s">
        <v>190</v>
      </c>
      <c r="C54" s="64"/>
      <c r="D54" s="64"/>
    </row>
    <row r="55" spans="1:4" ht="15.75" thickBot="1">
      <c r="A55" s="34" t="s">
        <v>133</v>
      </c>
      <c r="B55" s="34" t="s">
        <v>191</v>
      </c>
      <c r="C55" s="64"/>
      <c r="D55" s="64"/>
    </row>
    <row r="56" spans="1:4" ht="42" customHeight="1" thickBot="1">
      <c r="A56" s="34" t="s">
        <v>134</v>
      </c>
      <c r="B56" s="34" t="s">
        <v>196</v>
      </c>
      <c r="C56" s="64">
        <v>0</v>
      </c>
      <c r="D56" s="64"/>
    </row>
    <row r="57" spans="1:4" ht="31.5" customHeight="1" thickBot="1">
      <c r="A57" s="34" t="s">
        <v>136</v>
      </c>
      <c r="B57" s="34" t="s">
        <v>137</v>
      </c>
      <c r="C57" s="64">
        <v>259</v>
      </c>
      <c r="D57" s="64">
        <v>259</v>
      </c>
    </row>
    <row r="58" spans="1:4" ht="15.75" thickBot="1">
      <c r="A58" s="34"/>
      <c r="B58" s="34" t="s">
        <v>138</v>
      </c>
      <c r="C58" s="64">
        <f>SUM(C59:C60)</f>
        <v>9</v>
      </c>
      <c r="D58" s="64">
        <f>SUM(D59:D60)</f>
        <v>16</v>
      </c>
    </row>
    <row r="59" spans="1:4" ht="15.75" thickBot="1">
      <c r="A59" s="34" t="s">
        <v>139</v>
      </c>
      <c r="B59" s="34" t="s">
        <v>197</v>
      </c>
      <c r="C59" s="64"/>
      <c r="D59" s="64">
        <v>0</v>
      </c>
    </row>
    <row r="60" spans="1:4" ht="15.75" thickBot="1">
      <c r="A60" s="34" t="s">
        <v>141</v>
      </c>
      <c r="B60" s="34" t="s">
        <v>198</v>
      </c>
      <c r="C60" s="64">
        <v>9</v>
      </c>
      <c r="D60" s="64">
        <v>16</v>
      </c>
    </row>
    <row r="61" spans="1:4" ht="15.75" thickBot="1">
      <c r="A61" s="34" t="s">
        <v>143</v>
      </c>
      <c r="B61" s="34" t="s">
        <v>144</v>
      </c>
      <c r="C61" s="64"/>
      <c r="D61" s="64"/>
    </row>
    <row r="62" spans="1:4" ht="15.75" thickBot="1">
      <c r="A62" s="34" t="s">
        <v>199</v>
      </c>
      <c r="B62" s="34" t="s">
        <v>146</v>
      </c>
      <c r="C62" s="64"/>
      <c r="D62" s="64"/>
    </row>
    <row r="63" spans="1:4" ht="23.25" customHeight="1" thickBot="1">
      <c r="A63" s="36"/>
      <c r="B63" s="36" t="s">
        <v>147</v>
      </c>
      <c r="C63" s="65">
        <f>C24+C37+C49</f>
        <v>4152</v>
      </c>
      <c r="D63" s="65">
        <f>D24+D37+D49</f>
        <v>4222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213</v>
      </c>
      <c r="D3" s="29">
        <v>2019</v>
      </c>
    </row>
    <row r="4" spans="1:4" ht="18.75" customHeight="1" thickBot="1">
      <c r="A4" s="32" t="s">
        <v>150</v>
      </c>
      <c r="B4" s="32" t="s">
        <v>153</v>
      </c>
      <c r="C4" s="66">
        <f>SUM(C5:C11)</f>
        <v>320</v>
      </c>
      <c r="D4" s="66">
        <f>SUM(D5:D11)</f>
        <v>320</v>
      </c>
    </row>
    <row r="5" spans="1:4" ht="34.5" thickBot="1">
      <c r="A5" s="34" t="s">
        <v>200</v>
      </c>
      <c r="B5" s="34" t="s">
        <v>30</v>
      </c>
      <c r="C5" s="67">
        <v>1</v>
      </c>
      <c r="D5" s="67">
        <v>1</v>
      </c>
    </row>
    <row r="6" spans="1:4" ht="45.75" thickBot="1">
      <c r="A6" s="34" t="s">
        <v>201</v>
      </c>
      <c r="B6" s="34" t="s">
        <v>38</v>
      </c>
      <c r="C6" s="67"/>
      <c r="D6" s="67"/>
    </row>
    <row r="7" spans="1:4" ht="15.75" thickBot="1">
      <c r="A7" s="34" t="s">
        <v>202</v>
      </c>
      <c r="B7" s="34" t="s">
        <v>43</v>
      </c>
      <c r="C7" s="67"/>
      <c r="D7" s="67"/>
    </row>
    <row r="8" spans="1:4" ht="29.25" customHeight="1" thickBot="1">
      <c r="A8" s="34" t="s">
        <v>47</v>
      </c>
      <c r="B8" s="34" t="s">
        <v>48</v>
      </c>
      <c r="C8" s="67"/>
      <c r="D8" s="67"/>
    </row>
    <row r="9" spans="1:4" ht="35.25" customHeight="1" thickBot="1">
      <c r="A9" s="34" t="s">
        <v>49</v>
      </c>
      <c r="B9" s="34" t="s">
        <v>50</v>
      </c>
      <c r="C9" s="67">
        <v>4</v>
      </c>
      <c r="D9" s="67">
        <v>4</v>
      </c>
    </row>
    <row r="10" spans="1:4" ht="15.75" thickBot="1">
      <c r="A10" s="34"/>
      <c r="B10" s="34" t="s">
        <v>51</v>
      </c>
      <c r="C10" s="67">
        <v>315</v>
      </c>
      <c r="D10" s="67">
        <v>315</v>
      </c>
    </row>
    <row r="11" spans="1:4" ht="15.75" thickBot="1">
      <c r="A11" s="34" t="s">
        <v>161</v>
      </c>
      <c r="B11" s="34" t="s">
        <v>53</v>
      </c>
      <c r="C11" s="67"/>
      <c r="D11" s="67"/>
    </row>
    <row r="12" spans="1:4" ht="15.75" thickBot="1">
      <c r="A12" s="32" t="s">
        <v>150</v>
      </c>
      <c r="B12" s="32" t="s">
        <v>162</v>
      </c>
      <c r="C12" s="66">
        <f>SUM(C13:C15,C19:C22)</f>
        <v>1201</v>
      </c>
      <c r="D12" s="66">
        <f>SUM(D13:D15,D19:D22)</f>
        <v>1584</v>
      </c>
    </row>
    <row r="13" spans="1:4" ht="23.25" thickBot="1">
      <c r="A13" s="34" t="s">
        <v>203</v>
      </c>
      <c r="B13" s="34" t="s">
        <v>55</v>
      </c>
      <c r="C13" s="67"/>
      <c r="D13" s="67"/>
    </row>
    <row r="14" spans="1:4" ht="15.75" thickBot="1">
      <c r="A14" s="34" t="s">
        <v>64</v>
      </c>
      <c r="B14" s="34" t="s">
        <v>63</v>
      </c>
      <c r="C14" s="67">
        <v>21</v>
      </c>
      <c r="D14" s="67">
        <v>24</v>
      </c>
    </row>
    <row r="15" spans="1:4" ht="15.75" thickBot="1">
      <c r="A15" s="34"/>
      <c r="B15" s="34" t="s">
        <v>66</v>
      </c>
      <c r="C15" s="67">
        <f>SUM(C16:C18)</f>
        <v>233</v>
      </c>
      <c r="D15" s="67">
        <f>SUM(D16:D18)</f>
        <v>172</v>
      </c>
    </row>
    <row r="16" spans="1:4" ht="24" customHeight="1" thickBot="1">
      <c r="A16" s="34" t="s">
        <v>169</v>
      </c>
      <c r="B16" s="34" t="s">
        <v>170</v>
      </c>
      <c r="C16" s="67">
        <v>3</v>
      </c>
      <c r="D16" s="67">
        <v>47</v>
      </c>
    </row>
    <row r="17" spans="1:4" ht="15.75" thickBot="1">
      <c r="A17" s="34"/>
      <c r="B17" s="34" t="s">
        <v>171</v>
      </c>
      <c r="C17" s="67"/>
      <c r="D17" s="67"/>
    </row>
    <row r="18" spans="1:4" ht="15.75" thickBot="1">
      <c r="A18" s="34" t="s">
        <v>70</v>
      </c>
      <c r="B18" s="34" t="s">
        <v>172</v>
      </c>
      <c r="C18" s="67">
        <v>230</v>
      </c>
      <c r="D18" s="67">
        <v>125</v>
      </c>
    </row>
    <row r="19" spans="1:4" ht="46.5" customHeight="1" thickBot="1">
      <c r="A19" s="34" t="s">
        <v>72</v>
      </c>
      <c r="B19" s="34" t="s">
        <v>73</v>
      </c>
      <c r="C19" s="67"/>
      <c r="D19" s="67"/>
    </row>
    <row r="20" spans="1:4" ht="52.5" customHeight="1" thickBot="1">
      <c r="A20" s="34" t="s">
        <v>74</v>
      </c>
      <c r="B20" s="34" t="s">
        <v>75</v>
      </c>
      <c r="C20" s="67"/>
      <c r="D20" s="67">
        <v>600</v>
      </c>
    </row>
    <row r="21" spans="1:4" ht="15.75" thickBot="1">
      <c r="A21" s="34" t="s">
        <v>76</v>
      </c>
      <c r="B21" s="34" t="s">
        <v>77</v>
      </c>
      <c r="C21" s="67">
        <v>2</v>
      </c>
      <c r="D21" s="67">
        <v>7</v>
      </c>
    </row>
    <row r="22" spans="1:4" ht="15.75" thickBot="1">
      <c r="A22" s="34"/>
      <c r="B22" s="34" t="s">
        <v>78</v>
      </c>
      <c r="C22" s="67">
        <v>945</v>
      </c>
      <c r="D22" s="67">
        <v>781</v>
      </c>
    </row>
    <row r="23" spans="1:4" ht="25.5" customHeight="1" thickBot="1">
      <c r="A23" s="36"/>
      <c r="B23" s="36" t="s">
        <v>79</v>
      </c>
      <c r="C23" s="68">
        <f>C4+C12</f>
        <v>1521</v>
      </c>
      <c r="D23" s="68">
        <f>D4+D12</f>
        <v>1904</v>
      </c>
    </row>
    <row r="24" spans="1:4" ht="15.75" thickBot="1">
      <c r="A24" s="32" t="s">
        <v>150</v>
      </c>
      <c r="B24" s="32" t="s">
        <v>173</v>
      </c>
      <c r="C24" s="66">
        <f>C25+C35+C36</f>
        <v>1346</v>
      </c>
      <c r="D24" s="66">
        <f>D25+D35+D36</f>
        <v>977</v>
      </c>
    </row>
    <row r="25" spans="1:4" ht="15.75" thickBot="1">
      <c r="A25" s="34"/>
      <c r="B25" s="34" t="s">
        <v>81</v>
      </c>
      <c r="C25" s="67">
        <f>SUM(C26:C34)</f>
        <v>1346</v>
      </c>
      <c r="D25" s="67">
        <f>SUM(D26:D34)</f>
        <v>977</v>
      </c>
    </row>
    <row r="26" spans="1:4" ht="15.75" thickBot="1">
      <c r="A26" s="34" t="s">
        <v>174</v>
      </c>
      <c r="B26" s="34" t="s">
        <v>175</v>
      </c>
      <c r="C26" s="67">
        <v>503</v>
      </c>
      <c r="D26" s="67">
        <v>503</v>
      </c>
    </row>
    <row r="27" spans="1:4" ht="15.75" thickBot="1">
      <c r="A27" s="34"/>
      <c r="B27" s="34" t="s">
        <v>176</v>
      </c>
      <c r="C27" s="67"/>
      <c r="D27" s="67"/>
    </row>
    <row r="28" spans="1:4" ht="15.75" thickBot="1">
      <c r="A28" s="34" t="s">
        <v>177</v>
      </c>
      <c r="B28" s="34" t="s">
        <v>178</v>
      </c>
      <c r="C28" s="67">
        <v>431</v>
      </c>
      <c r="D28" s="67">
        <v>388</v>
      </c>
    </row>
    <row r="29" spans="1:4" ht="15.75" thickBot="1">
      <c r="A29" s="34" t="s">
        <v>87</v>
      </c>
      <c r="B29" s="34" t="s">
        <v>179</v>
      </c>
      <c r="C29" s="67"/>
      <c r="D29" s="67"/>
    </row>
    <row r="30" spans="1:4" ht="15.75" thickBot="1">
      <c r="A30" s="34" t="s">
        <v>89</v>
      </c>
      <c r="B30" s="34" t="s">
        <v>180</v>
      </c>
      <c r="C30" s="67"/>
      <c r="D30" s="67"/>
    </row>
    <row r="31" spans="1:4" ht="15.75" thickBot="1">
      <c r="A31" s="34"/>
      <c r="B31" s="34" t="s">
        <v>181</v>
      </c>
      <c r="C31" s="67"/>
      <c r="D31" s="67"/>
    </row>
    <row r="32" spans="1:4" ht="15.75" thickBot="1">
      <c r="A32" s="34"/>
      <c r="B32" s="34" t="s">
        <v>182</v>
      </c>
      <c r="C32" s="67">
        <v>412</v>
      </c>
      <c r="D32" s="67">
        <v>86</v>
      </c>
    </row>
    <row r="33" spans="1:4" ht="15.75" thickBot="1">
      <c r="A33" s="34" t="s">
        <v>93</v>
      </c>
      <c r="B33" s="34" t="s">
        <v>183</v>
      </c>
      <c r="C33" s="67"/>
      <c r="D33" s="67"/>
    </row>
    <row r="34" spans="1:4" ht="15.75" thickBot="1">
      <c r="A34" s="34"/>
      <c r="B34" s="34" t="s">
        <v>184</v>
      </c>
      <c r="C34" s="67"/>
      <c r="D34" s="67"/>
    </row>
    <row r="35" spans="1:4" ht="15.75" thickBot="1">
      <c r="A35" s="34" t="s">
        <v>96</v>
      </c>
      <c r="B35" s="34" t="s">
        <v>97</v>
      </c>
      <c r="C35" s="67"/>
      <c r="D35" s="67"/>
    </row>
    <row r="36" spans="1:4" ht="15.75" thickBot="1">
      <c r="A36" s="34" t="s">
        <v>98</v>
      </c>
      <c r="B36" s="34" t="s">
        <v>99</v>
      </c>
      <c r="C36" s="67"/>
      <c r="D36" s="67"/>
    </row>
    <row r="37" spans="1:4" ht="15.75" thickBot="1">
      <c r="A37" s="32" t="s">
        <v>150</v>
      </c>
      <c r="B37" s="32" t="s">
        <v>185</v>
      </c>
      <c r="C37" s="66">
        <f>SUM(C38:C39,C44:C48)</f>
        <v>0</v>
      </c>
      <c r="D37" s="66">
        <f>SUM(D38:D39,D44:D48)</f>
        <v>0</v>
      </c>
    </row>
    <row r="38" spans="1:4" ht="15.75" thickBot="1">
      <c r="A38" s="34" t="s">
        <v>104</v>
      </c>
      <c r="B38" s="34" t="s">
        <v>101</v>
      </c>
      <c r="C38" s="67"/>
      <c r="D38" s="67"/>
    </row>
    <row r="39" spans="1:4" ht="15.75" thickBot="1">
      <c r="A39" s="34"/>
      <c r="B39" s="34" t="s">
        <v>106</v>
      </c>
      <c r="C39" s="67">
        <f>SUM(C40:C43)</f>
        <v>0</v>
      </c>
      <c r="D39" s="67">
        <f>SUM(D40:D43)</f>
        <v>0</v>
      </c>
    </row>
    <row r="40" spans="1:4" ht="15.75" thickBot="1">
      <c r="A40" s="34" t="s">
        <v>107</v>
      </c>
      <c r="B40" s="34" t="s">
        <v>189</v>
      </c>
      <c r="C40" s="67"/>
      <c r="D40" s="67"/>
    </row>
    <row r="41" spans="1:4" ht="15.75" thickBot="1">
      <c r="A41" s="34" t="s">
        <v>109</v>
      </c>
      <c r="B41" s="34" t="s">
        <v>190</v>
      </c>
      <c r="C41" s="67"/>
      <c r="D41" s="67"/>
    </row>
    <row r="42" spans="1:4" ht="15.75" thickBot="1">
      <c r="A42" s="34" t="s">
        <v>111</v>
      </c>
      <c r="B42" s="34" t="s">
        <v>191</v>
      </c>
      <c r="C42" s="67"/>
      <c r="D42" s="67"/>
    </row>
    <row r="43" spans="1:4" ht="18" customHeight="1" thickBot="1">
      <c r="A43" s="34" t="s">
        <v>113</v>
      </c>
      <c r="B43" s="34" t="s">
        <v>192</v>
      </c>
      <c r="C43" s="67"/>
      <c r="D43" s="67"/>
    </row>
    <row r="44" spans="1:4" ht="15.75" thickBot="1">
      <c r="A44" s="34" t="s">
        <v>115</v>
      </c>
      <c r="B44" s="34" t="s">
        <v>116</v>
      </c>
      <c r="C44" s="67"/>
      <c r="D44" s="67"/>
    </row>
    <row r="45" spans="1:4" ht="15.75" thickBot="1">
      <c r="A45" s="34" t="s">
        <v>117</v>
      </c>
      <c r="B45" s="34" t="s">
        <v>118</v>
      </c>
      <c r="C45" s="67"/>
      <c r="D45" s="67"/>
    </row>
    <row r="46" spans="1:4" ht="15.75" thickBot="1">
      <c r="A46" s="34" t="s">
        <v>119</v>
      </c>
      <c r="B46" s="34" t="s">
        <v>120</v>
      </c>
      <c r="C46" s="67"/>
      <c r="D46" s="67"/>
    </row>
    <row r="47" spans="1:4" ht="15.75" thickBot="1">
      <c r="A47" s="34" t="s">
        <v>193</v>
      </c>
      <c r="B47" s="34" t="s">
        <v>122</v>
      </c>
      <c r="C47" s="67"/>
      <c r="D47" s="67"/>
    </row>
    <row r="48" spans="1:4" ht="15.75" thickBot="1">
      <c r="A48" s="34" t="s">
        <v>194</v>
      </c>
      <c r="B48" s="34" t="s">
        <v>124</v>
      </c>
      <c r="C48" s="67"/>
      <c r="D48" s="67"/>
    </row>
    <row r="49" spans="1:4" ht="15.75" thickBot="1">
      <c r="A49" s="32" t="s">
        <v>150</v>
      </c>
      <c r="B49" s="32" t="s">
        <v>195</v>
      </c>
      <c r="C49" s="66">
        <f>SUM(C50:C52,C57:C58,C61:C62)</f>
        <v>175</v>
      </c>
      <c r="D49" s="66">
        <f>SUM(D50:D52,D57:D58,D61:D62)</f>
        <v>927</v>
      </c>
    </row>
    <row r="50" spans="1:4" ht="15.75" thickBot="1">
      <c r="A50" s="34" t="s">
        <v>126</v>
      </c>
      <c r="B50" s="34" t="s">
        <v>127</v>
      </c>
      <c r="C50" s="67"/>
      <c r="D50" s="67"/>
    </row>
    <row r="51" spans="1:4" ht="15.75" thickBot="1">
      <c r="A51" s="34" t="s">
        <v>129</v>
      </c>
      <c r="B51" s="34" t="s">
        <v>128</v>
      </c>
      <c r="C51" s="67"/>
      <c r="D51" s="67"/>
    </row>
    <row r="52" spans="1:4" ht="15.75" thickBot="1">
      <c r="A52" s="34"/>
      <c r="B52" s="34" t="s">
        <v>130</v>
      </c>
      <c r="C52" s="67">
        <f>SUM(C53:C56)</f>
        <v>43</v>
      </c>
      <c r="D52" s="67">
        <f>SUM(D53:D56)</f>
        <v>0</v>
      </c>
    </row>
    <row r="53" spans="1:4" ht="15.75" thickBot="1">
      <c r="A53" s="34" t="s">
        <v>131</v>
      </c>
      <c r="B53" s="34" t="s">
        <v>189</v>
      </c>
      <c r="C53" s="67"/>
      <c r="D53" s="67"/>
    </row>
    <row r="54" spans="1:4" ht="15.75" thickBot="1">
      <c r="A54" s="34" t="s">
        <v>132</v>
      </c>
      <c r="B54" s="34" t="s">
        <v>190</v>
      </c>
      <c r="C54" s="67"/>
      <c r="D54" s="67"/>
    </row>
    <row r="55" spans="1:4" ht="15.75" thickBot="1">
      <c r="A55" s="34" t="s">
        <v>133</v>
      </c>
      <c r="B55" s="34" t="s">
        <v>191</v>
      </c>
      <c r="C55" s="67"/>
      <c r="D55" s="67"/>
    </row>
    <row r="56" spans="1:4" ht="42" customHeight="1" thickBot="1">
      <c r="A56" s="34" t="s">
        <v>134</v>
      </c>
      <c r="B56" s="34" t="s">
        <v>196</v>
      </c>
      <c r="C56" s="67">
        <v>43</v>
      </c>
      <c r="D56" s="67"/>
    </row>
    <row r="57" spans="1:4" ht="31.5" customHeight="1" thickBot="1">
      <c r="A57" s="34" t="s">
        <v>136</v>
      </c>
      <c r="B57" s="34" t="s">
        <v>137</v>
      </c>
      <c r="C57" s="67"/>
      <c r="D57" s="67"/>
    </row>
    <row r="58" spans="1:4" ht="15.75" thickBot="1">
      <c r="A58" s="34"/>
      <c r="B58" s="34" t="s">
        <v>138</v>
      </c>
      <c r="C58" s="67">
        <f>SUM(C59:C60)</f>
        <v>65</v>
      </c>
      <c r="D58" s="67">
        <f>SUM(D59:D60)</f>
        <v>224</v>
      </c>
    </row>
    <row r="59" spans="1:4" ht="15.75" thickBot="1">
      <c r="A59" s="34" t="s">
        <v>139</v>
      </c>
      <c r="B59" s="34" t="s">
        <v>197</v>
      </c>
      <c r="C59" s="67">
        <v>12</v>
      </c>
      <c r="D59" s="67">
        <v>6</v>
      </c>
    </row>
    <row r="60" spans="1:4" ht="15.75" thickBot="1">
      <c r="A60" s="34" t="s">
        <v>141</v>
      </c>
      <c r="B60" s="34" t="s">
        <v>198</v>
      </c>
      <c r="C60" s="67">
        <v>53</v>
      </c>
      <c r="D60" s="67">
        <v>218</v>
      </c>
    </row>
    <row r="61" spans="1:4" ht="15.75" thickBot="1">
      <c r="A61" s="34" t="s">
        <v>143</v>
      </c>
      <c r="B61" s="34" t="s">
        <v>144</v>
      </c>
      <c r="C61" s="67">
        <v>67</v>
      </c>
      <c r="D61" s="67">
        <v>703</v>
      </c>
    </row>
    <row r="62" spans="1:4" ht="15.75" thickBot="1">
      <c r="A62" s="34" t="s">
        <v>199</v>
      </c>
      <c r="B62" s="34" t="s">
        <v>146</v>
      </c>
      <c r="C62" s="67"/>
      <c r="D62" s="67"/>
    </row>
    <row r="63" spans="1:4" ht="23.25" customHeight="1" thickBot="1">
      <c r="A63" s="36"/>
      <c r="B63" s="36" t="s">
        <v>147</v>
      </c>
      <c r="C63" s="68">
        <f>C24+C37+C49</f>
        <v>1521</v>
      </c>
      <c r="D63" s="68">
        <f>D24+D37+D49</f>
        <v>1904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39">
        <v>43983</v>
      </c>
      <c r="D3" s="39">
        <v>43800</v>
      </c>
    </row>
    <row r="4" spans="1:4" ht="18.75" customHeight="1" thickBot="1">
      <c r="A4" s="32" t="s">
        <v>150</v>
      </c>
      <c r="B4" s="32" t="s">
        <v>153</v>
      </c>
      <c r="C4" s="33">
        <f>SUM(C5:C11)</f>
        <v>77</v>
      </c>
      <c r="D4" s="33">
        <f>SUM(D5:D11)</f>
        <v>67</v>
      </c>
    </row>
    <row r="5" spans="1:4" ht="34.5" thickBot="1">
      <c r="A5" s="34" t="s">
        <v>200</v>
      </c>
      <c r="B5" s="34" t="s">
        <v>30</v>
      </c>
      <c r="C5" s="35">
        <v>3</v>
      </c>
      <c r="D5" s="35">
        <v>3</v>
      </c>
    </row>
    <row r="6" spans="1:4" ht="45.75" thickBot="1">
      <c r="A6" s="34" t="s">
        <v>201</v>
      </c>
      <c r="B6" s="34" t="s">
        <v>38</v>
      </c>
      <c r="C6" s="35">
        <v>74</v>
      </c>
      <c r="D6" s="35">
        <v>64</v>
      </c>
    </row>
    <row r="7" spans="1:4" ht="15.75" thickBot="1">
      <c r="A7" s="34" t="s">
        <v>202</v>
      </c>
      <c r="B7" s="34" t="s">
        <v>43</v>
      </c>
      <c r="C7" s="35"/>
      <c r="D7" s="35"/>
    </row>
    <row r="8" spans="1:4" ht="29.25" customHeight="1" thickBot="1">
      <c r="A8" s="34" t="s">
        <v>47</v>
      </c>
      <c r="B8" s="34" t="s">
        <v>48</v>
      </c>
      <c r="C8" s="35"/>
      <c r="D8" s="35"/>
    </row>
    <row r="9" spans="1:4" ht="35.25" customHeight="1" thickBot="1">
      <c r="A9" s="34" t="s">
        <v>49</v>
      </c>
      <c r="B9" s="34" t="s">
        <v>50</v>
      </c>
      <c r="C9" s="35"/>
      <c r="D9" s="35"/>
    </row>
    <row r="10" spans="1:4" ht="15.75" thickBot="1">
      <c r="A10" s="34"/>
      <c r="B10" s="34" t="s">
        <v>51</v>
      </c>
      <c r="C10" s="35"/>
      <c r="D10" s="35"/>
    </row>
    <row r="11" spans="1:4" ht="15.75" thickBot="1">
      <c r="A11" s="34" t="s">
        <v>161</v>
      </c>
      <c r="B11" s="34" t="s">
        <v>53</v>
      </c>
      <c r="C11" s="35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13059</v>
      </c>
      <c r="D12" s="33">
        <f>SUM(D13:D15,D19:D22)</f>
        <v>13092</v>
      </c>
    </row>
    <row r="13" spans="1:4" ht="23.25" thickBot="1">
      <c r="A13" s="34" t="s">
        <v>203</v>
      </c>
      <c r="B13" s="34" t="s">
        <v>55</v>
      </c>
      <c r="C13" s="35"/>
      <c r="D13" s="35"/>
    </row>
    <row r="14" spans="1:4" ht="15.75" thickBot="1">
      <c r="A14" s="34" t="s">
        <v>64</v>
      </c>
      <c r="B14" s="34" t="s">
        <v>63</v>
      </c>
      <c r="C14" s="35">
        <v>1</v>
      </c>
      <c r="D14" s="35">
        <v>1</v>
      </c>
    </row>
    <row r="15" spans="1:4" ht="15.75" thickBot="1">
      <c r="A15" s="34"/>
      <c r="B15" s="34" t="s">
        <v>66</v>
      </c>
      <c r="C15" s="35">
        <f>SUM(C16:C18)</f>
        <v>12501</v>
      </c>
      <c r="D15" s="35">
        <f>SUM(D16:D18)</f>
        <v>12377</v>
      </c>
    </row>
    <row r="16" spans="1:4" ht="24" customHeight="1" thickBot="1">
      <c r="A16" s="34" t="s">
        <v>169</v>
      </c>
      <c r="B16" s="34" t="s">
        <v>170</v>
      </c>
      <c r="C16" s="35">
        <v>12501</v>
      </c>
      <c r="D16" s="35">
        <v>12377</v>
      </c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/>
      <c r="D18" s="35"/>
    </row>
    <row r="19" spans="1:4" ht="46.5" customHeight="1" thickBot="1">
      <c r="A19" s="34" t="s">
        <v>72</v>
      </c>
      <c r="B19" s="34" t="s">
        <v>73</v>
      </c>
      <c r="C19" s="35"/>
      <c r="D19" s="35"/>
    </row>
    <row r="20" spans="1:4" ht="52.5" customHeight="1" thickBot="1">
      <c r="A20" s="34" t="s">
        <v>74</v>
      </c>
      <c r="B20" s="34" t="s">
        <v>75</v>
      </c>
      <c r="C20" s="35">
        <v>99</v>
      </c>
      <c r="D20" s="35">
        <v>99</v>
      </c>
    </row>
    <row r="21" spans="1:4" ht="15.75" thickBot="1">
      <c r="A21" s="34" t="s">
        <v>76</v>
      </c>
      <c r="B21" s="34" t="s">
        <v>77</v>
      </c>
      <c r="C21" s="35"/>
      <c r="D21" s="35">
        <v>2</v>
      </c>
    </row>
    <row r="22" spans="1:4" ht="15.75" thickBot="1">
      <c r="A22" s="34"/>
      <c r="B22" s="34" t="s">
        <v>78</v>
      </c>
      <c r="C22" s="35">
        <v>458</v>
      </c>
      <c r="D22" s="35">
        <v>613</v>
      </c>
    </row>
    <row r="23" spans="1:4" ht="25.5" customHeight="1" thickBot="1">
      <c r="A23" s="36"/>
      <c r="B23" s="36" t="s">
        <v>79</v>
      </c>
      <c r="C23" s="37">
        <f>C4+C12</f>
        <v>13136</v>
      </c>
      <c r="D23" s="37">
        <f>D4+D12</f>
        <v>13159</v>
      </c>
    </row>
    <row r="24" spans="1:4" ht="15.75" thickBot="1">
      <c r="A24" s="32" t="s">
        <v>150</v>
      </c>
      <c r="B24" s="32" t="s">
        <v>173</v>
      </c>
      <c r="C24" s="33">
        <f>C25+C35+C36</f>
        <v>11916</v>
      </c>
      <c r="D24" s="33">
        <f>D25+D35+D36</f>
        <v>11622</v>
      </c>
    </row>
    <row r="25" spans="1:4" ht="15.75" thickBot="1">
      <c r="A25" s="34"/>
      <c r="B25" s="34" t="s">
        <v>81</v>
      </c>
      <c r="C25" s="35">
        <f>SUM(C26:C34)</f>
        <v>11916</v>
      </c>
      <c r="D25" s="35">
        <f>SUM(D26:D34)</f>
        <v>11622</v>
      </c>
    </row>
    <row r="26" spans="1:4" ht="15.75" thickBot="1">
      <c r="A26" s="34" t="s">
        <v>174</v>
      </c>
      <c r="B26" s="34" t="s">
        <v>175</v>
      </c>
      <c r="C26" s="35">
        <v>4620</v>
      </c>
      <c r="D26" s="35">
        <v>4620</v>
      </c>
    </row>
    <row r="27" spans="1:4" ht="15.75" thickBot="1">
      <c r="A27" s="34"/>
      <c r="B27" s="34" t="s">
        <v>176</v>
      </c>
      <c r="C27" s="35"/>
      <c r="D27" s="35"/>
    </row>
    <row r="28" spans="1:4" ht="15.75" thickBot="1">
      <c r="A28" s="34" t="s">
        <v>177</v>
      </c>
      <c r="B28" s="34" t="s">
        <v>178</v>
      </c>
      <c r="C28" s="35">
        <v>6196</v>
      </c>
      <c r="D28" s="35">
        <v>6196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>
        <v>806</v>
      </c>
      <c r="D30" s="35"/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294</v>
      </c>
      <c r="D32" s="35">
        <v>806</v>
      </c>
    </row>
    <row r="33" spans="1:4" ht="15.75" thickBot="1">
      <c r="A33" s="34" t="s">
        <v>93</v>
      </c>
      <c r="B33" s="34" t="s">
        <v>183</v>
      </c>
      <c r="C33" s="35"/>
      <c r="D33" s="35"/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/>
      <c r="D36" s="35"/>
    </row>
    <row r="37" spans="1:4" ht="15.75" thickBot="1">
      <c r="A37" s="32" t="s">
        <v>150</v>
      </c>
      <c r="B37" s="32" t="s">
        <v>185</v>
      </c>
      <c r="C37" s="33">
        <f>SUM(C38:C39,C44:C48)</f>
        <v>369</v>
      </c>
      <c r="D37" s="33">
        <f>SUM(D38:D39,D44:D48)</f>
        <v>594</v>
      </c>
    </row>
    <row r="38" spans="1:4" ht="15.75" thickBot="1">
      <c r="A38" s="34" t="s">
        <v>104</v>
      </c>
      <c r="B38" s="34" t="s">
        <v>101</v>
      </c>
      <c r="C38" s="35"/>
      <c r="D38" s="35"/>
    </row>
    <row r="39" spans="1:4" ht="15.75" thickBot="1">
      <c r="A39" s="34"/>
      <c r="B39" s="34" t="s">
        <v>106</v>
      </c>
      <c r="C39" s="35">
        <f>SUM(C40:C43)</f>
        <v>2</v>
      </c>
      <c r="D39" s="35">
        <f>SUM(D40:D43)</f>
        <v>2</v>
      </c>
    </row>
    <row r="40" spans="1:4" ht="15.75" thickBot="1">
      <c r="A40" s="34" t="s">
        <v>107</v>
      </c>
      <c r="B40" s="34" t="s">
        <v>189</v>
      </c>
      <c r="C40" s="35"/>
      <c r="D40" s="35"/>
    </row>
    <row r="41" spans="1:4" ht="15.75" thickBot="1">
      <c r="A41" s="34" t="s">
        <v>109</v>
      </c>
      <c r="B41" s="34" t="s">
        <v>190</v>
      </c>
      <c r="C41" s="35"/>
      <c r="D41" s="35"/>
    </row>
    <row r="42" spans="1:4" ht="15.75" thickBot="1">
      <c r="A42" s="34" t="s">
        <v>111</v>
      </c>
      <c r="B42" s="34" t="s">
        <v>191</v>
      </c>
      <c r="C42" s="35"/>
      <c r="D42" s="35"/>
    </row>
    <row r="43" spans="1:4" ht="18" customHeight="1" thickBot="1">
      <c r="A43" s="34" t="s">
        <v>113</v>
      </c>
      <c r="B43" s="34" t="s">
        <v>192</v>
      </c>
      <c r="C43" s="35">
        <v>2</v>
      </c>
      <c r="D43" s="35">
        <v>2</v>
      </c>
    </row>
    <row r="44" spans="1:4" ht="15.75" thickBot="1">
      <c r="A44" s="34" t="s">
        <v>115</v>
      </c>
      <c r="B44" s="34" t="s">
        <v>116</v>
      </c>
      <c r="C44" s="35">
        <v>367</v>
      </c>
      <c r="D44" s="35">
        <v>592</v>
      </c>
    </row>
    <row r="45" spans="1:4" ht="15.75" thickBot="1">
      <c r="A45" s="34" t="s">
        <v>117</v>
      </c>
      <c r="B45" s="34" t="s">
        <v>118</v>
      </c>
      <c r="C45" s="35"/>
      <c r="D45" s="35"/>
    </row>
    <row r="46" spans="1:4" ht="15.75" thickBot="1">
      <c r="A46" s="34" t="s">
        <v>119</v>
      </c>
      <c r="B46" s="34" t="s">
        <v>120</v>
      </c>
      <c r="C46" s="35"/>
      <c r="D46" s="35"/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851</v>
      </c>
      <c r="D49" s="33">
        <f>SUM(D50:D52,D57:D58,D61:D62)</f>
        <v>943</v>
      </c>
    </row>
    <row r="50" spans="1:4" ht="15.7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/>
      <c r="D51" s="35"/>
    </row>
    <row r="52" spans="1:4" ht="15.75" thickBot="1">
      <c r="A52" s="34"/>
      <c r="B52" s="34" t="s">
        <v>130</v>
      </c>
      <c r="C52" s="35">
        <f>SUM(C53:C56)</f>
        <v>0</v>
      </c>
      <c r="D52" s="35">
        <f>SUM(D53:D56)</f>
        <v>0</v>
      </c>
    </row>
    <row r="53" spans="1:4" ht="15.75" thickBot="1">
      <c r="A53" s="34" t="s">
        <v>131</v>
      </c>
      <c r="B53" s="34" t="s">
        <v>189</v>
      </c>
      <c r="C53" s="35"/>
      <c r="D53" s="35"/>
    </row>
    <row r="54" spans="1:4" ht="15.75" thickBot="1">
      <c r="A54" s="34" t="s">
        <v>132</v>
      </c>
      <c r="B54" s="34" t="s">
        <v>190</v>
      </c>
      <c r="C54" s="35"/>
      <c r="D54" s="35"/>
    </row>
    <row r="55" spans="1:4" ht="15.75" thickBot="1">
      <c r="A55" s="34" t="s">
        <v>133</v>
      </c>
      <c r="B55" s="34" t="s">
        <v>191</v>
      </c>
      <c r="C55" s="35"/>
      <c r="D55" s="35"/>
    </row>
    <row r="56" spans="1:4" ht="42" customHeight="1" thickBot="1">
      <c r="A56" s="34" t="s">
        <v>134</v>
      </c>
      <c r="B56" s="34" t="s">
        <v>196</v>
      </c>
      <c r="C56" s="35"/>
      <c r="D56" s="35"/>
    </row>
    <row r="57" spans="1:4" ht="31.5" customHeight="1" thickBot="1">
      <c r="A57" s="34" t="s">
        <v>136</v>
      </c>
      <c r="B57" s="34" t="s">
        <v>137</v>
      </c>
      <c r="C57" s="35"/>
      <c r="D57" s="35"/>
    </row>
    <row r="58" spans="1:4" ht="15.75" thickBot="1">
      <c r="A58" s="34"/>
      <c r="B58" s="34" t="s">
        <v>138</v>
      </c>
      <c r="C58" s="35">
        <f>SUM(C59:C60)</f>
        <v>851</v>
      </c>
      <c r="D58" s="35">
        <f>SUM(D59:D60)</f>
        <v>943</v>
      </c>
    </row>
    <row r="59" spans="1:4" ht="15.75" thickBot="1">
      <c r="A59" s="34" t="s">
        <v>139</v>
      </c>
      <c r="B59" s="34" t="s">
        <v>197</v>
      </c>
      <c r="C59" s="35">
        <v>115</v>
      </c>
      <c r="D59" s="35">
        <v>131</v>
      </c>
    </row>
    <row r="60" spans="1:4" ht="15.75" thickBot="1">
      <c r="A60" s="34" t="s">
        <v>141</v>
      </c>
      <c r="B60" s="34" t="s">
        <v>198</v>
      </c>
      <c r="C60" s="35">
        <v>736</v>
      </c>
      <c r="D60" s="35">
        <v>812</v>
      </c>
    </row>
    <row r="61" spans="1:4" ht="15.75" thickBot="1">
      <c r="A61" s="34" t="s">
        <v>143</v>
      </c>
      <c r="B61" s="34" t="s">
        <v>144</v>
      </c>
      <c r="C61" s="35"/>
      <c r="D61" s="35"/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13136</v>
      </c>
      <c r="D63" s="37">
        <f>D24+D37+D49</f>
        <v>13159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213</v>
      </c>
      <c r="D3" s="29" t="s">
        <v>208</v>
      </c>
    </row>
    <row r="4" spans="1:4" ht="18.75" customHeight="1" thickBot="1">
      <c r="A4" s="32" t="s">
        <v>150</v>
      </c>
      <c r="B4" s="32" t="s">
        <v>153</v>
      </c>
      <c r="C4" s="33">
        <f>SUM(C5:C11)</f>
        <v>2426870</v>
      </c>
      <c r="D4" s="33">
        <f>SUM(D5:D11)</f>
        <v>2440608</v>
      </c>
    </row>
    <row r="5" spans="1:4" ht="34.5" thickBot="1">
      <c r="A5" s="34" t="s">
        <v>200</v>
      </c>
      <c r="B5" s="34" t="s">
        <v>30</v>
      </c>
      <c r="C5" s="35"/>
      <c r="D5" s="35"/>
    </row>
    <row r="6" spans="1:4" ht="45.75" thickBot="1">
      <c r="A6" s="34" t="s">
        <v>201</v>
      </c>
      <c r="B6" s="34" t="s">
        <v>38</v>
      </c>
      <c r="C6" s="35">
        <v>2123</v>
      </c>
      <c r="D6" s="35">
        <v>1805</v>
      </c>
    </row>
    <row r="7" spans="1:4" ht="15.75" thickBot="1">
      <c r="A7" s="34" t="s">
        <v>202</v>
      </c>
      <c r="B7" s="34" t="s">
        <v>43</v>
      </c>
      <c r="C7" s="35">
        <v>46763</v>
      </c>
      <c r="D7" s="35">
        <v>48635</v>
      </c>
    </row>
    <row r="8" spans="1:4" ht="29.25" customHeight="1" thickBot="1">
      <c r="A8" s="34" t="s">
        <v>47</v>
      </c>
      <c r="B8" s="34" t="s">
        <v>48</v>
      </c>
      <c r="C8" s="35">
        <v>2376636</v>
      </c>
      <c r="D8" s="35">
        <v>2388778</v>
      </c>
    </row>
    <row r="9" spans="1:4" ht="35.25" customHeight="1" thickBot="1">
      <c r="A9" s="34" t="s">
        <v>49</v>
      </c>
      <c r="B9" s="34" t="s">
        <v>50</v>
      </c>
      <c r="C9" s="35">
        <v>762</v>
      </c>
      <c r="D9" s="35">
        <f>36+703</f>
        <v>739</v>
      </c>
    </row>
    <row r="10" spans="1:4" ht="15.75" thickBot="1">
      <c r="A10" s="34"/>
      <c r="B10" s="34" t="s">
        <v>51</v>
      </c>
      <c r="C10" s="35">
        <v>586</v>
      </c>
      <c r="D10" s="35">
        <v>651</v>
      </c>
    </row>
    <row r="11" spans="1:4" ht="15.75" thickBot="1">
      <c r="A11" s="34" t="s">
        <v>161</v>
      </c>
      <c r="B11" s="34" t="s">
        <v>53</v>
      </c>
      <c r="C11" s="35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46713</v>
      </c>
      <c r="D12" s="33">
        <f>SUM(D13:D15,D19:D22)</f>
        <v>48643</v>
      </c>
    </row>
    <row r="13" spans="1:4" ht="23.25" thickBot="1">
      <c r="A13" s="34" t="s">
        <v>203</v>
      </c>
      <c r="B13" s="34" t="s">
        <v>55</v>
      </c>
      <c r="C13" s="35"/>
      <c r="D13" s="35"/>
    </row>
    <row r="14" spans="1:4" ht="15.75" thickBot="1">
      <c r="A14" s="34" t="s">
        <v>64</v>
      </c>
      <c r="B14" s="34" t="s">
        <v>63</v>
      </c>
      <c r="C14" s="35"/>
      <c r="D14" s="35"/>
    </row>
    <row r="15" spans="1:4" ht="15.75" thickBot="1">
      <c r="A15" s="34"/>
      <c r="B15" s="34" t="s">
        <v>66</v>
      </c>
      <c r="C15" s="35">
        <f>SUM(C16:C18)</f>
        <v>5543</v>
      </c>
      <c r="D15" s="35">
        <f>SUM(D16:D18)</f>
        <v>5410</v>
      </c>
    </row>
    <row r="16" spans="1:4" ht="24" customHeight="1" thickBot="1">
      <c r="A16" s="34" t="s">
        <v>169</v>
      </c>
      <c r="B16" s="34" t="s">
        <v>170</v>
      </c>
      <c r="C16" s="35">
        <v>73</v>
      </c>
      <c r="D16" s="35">
        <v>71</v>
      </c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>
        <v>5470</v>
      </c>
      <c r="D18" s="35">
        <f>2174+3165</f>
        <v>5339</v>
      </c>
    </row>
    <row r="19" spans="1:4" ht="46.5" customHeight="1" thickBot="1">
      <c r="A19" s="34" t="s">
        <v>72</v>
      </c>
      <c r="B19" s="34" t="s">
        <v>73</v>
      </c>
      <c r="C19" s="35">
        <v>32678</v>
      </c>
      <c r="D19" s="35">
        <v>34278</v>
      </c>
    </row>
    <row r="20" spans="1:4" ht="52.5" customHeight="1" thickBot="1">
      <c r="A20" s="34" t="s">
        <v>74</v>
      </c>
      <c r="B20" s="34" t="s">
        <v>75</v>
      </c>
      <c r="C20" s="35">
        <v>0</v>
      </c>
      <c r="D20" s="35">
        <v>0</v>
      </c>
    </row>
    <row r="21" spans="1:4" ht="15.75" thickBot="1">
      <c r="A21" s="34" t="s">
        <v>76</v>
      </c>
      <c r="B21" s="34" t="s">
        <v>77</v>
      </c>
      <c r="C21" s="35">
        <v>25</v>
      </c>
      <c r="D21" s="35">
        <v>52</v>
      </c>
    </row>
    <row r="22" spans="1:4" ht="15.75" thickBot="1">
      <c r="A22" s="34"/>
      <c r="B22" s="34" t="s">
        <v>78</v>
      </c>
      <c r="C22" s="35">
        <v>8467</v>
      </c>
      <c r="D22" s="35">
        <v>8903</v>
      </c>
    </row>
    <row r="23" spans="1:4" ht="25.5" customHeight="1" thickBot="1">
      <c r="A23" s="36"/>
      <c r="B23" s="36" t="s">
        <v>79</v>
      </c>
      <c r="C23" s="37">
        <f>C4+C12</f>
        <v>2473583</v>
      </c>
      <c r="D23" s="37">
        <f>D4+D12</f>
        <v>2489251</v>
      </c>
    </row>
    <row r="24" spans="1:4" ht="15.75" thickBot="1">
      <c r="A24" s="32" t="s">
        <v>150</v>
      </c>
      <c r="B24" s="32" t="s">
        <v>173</v>
      </c>
      <c r="C24" s="33">
        <f>C25+C35+C36</f>
        <v>2191563</v>
      </c>
      <c r="D24" s="33">
        <f>D25+D35+D36</f>
        <v>2197307</v>
      </c>
    </row>
    <row r="25" spans="1:4" ht="15.75" thickBot="1">
      <c r="A25" s="34"/>
      <c r="B25" s="34" t="s">
        <v>81</v>
      </c>
      <c r="C25" s="35">
        <f>SUM(C26:C34)</f>
        <v>2191563</v>
      </c>
      <c r="D25" s="35">
        <f>SUM(D26:D34)</f>
        <v>2197307</v>
      </c>
    </row>
    <row r="26" spans="1:4" ht="15.75" thickBot="1">
      <c r="A26" s="34" t="s">
        <v>174</v>
      </c>
      <c r="B26" s="34" t="s">
        <v>175</v>
      </c>
      <c r="C26" s="35">
        <v>1308066</v>
      </c>
      <c r="D26" s="35">
        <v>1308066</v>
      </c>
    </row>
    <row r="27" spans="1:4" ht="15.75" thickBot="1">
      <c r="A27" s="34"/>
      <c r="B27" s="34" t="s">
        <v>176</v>
      </c>
      <c r="C27" s="35"/>
      <c r="D27" s="35"/>
    </row>
    <row r="28" spans="1:4" ht="15.75" thickBot="1">
      <c r="A28" s="34" t="s">
        <v>177</v>
      </c>
      <c r="B28" s="34" t="s">
        <v>178</v>
      </c>
      <c r="C28" s="35">
        <v>884891</v>
      </c>
      <c r="D28" s="35">
        <v>890782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>
        <v>251100</v>
      </c>
      <c r="D30" s="35">
        <v>0</v>
      </c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147</v>
      </c>
      <c r="D32" s="35">
        <v>251100</v>
      </c>
    </row>
    <row r="33" spans="1:4" ht="15.75" thickBot="1">
      <c r="A33" s="34" t="s">
        <v>93</v>
      </c>
      <c r="B33" s="34" t="s">
        <v>183</v>
      </c>
      <c r="C33" s="35">
        <v>-252641</v>
      </c>
      <c r="D33" s="35">
        <v>-252641</v>
      </c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/>
      <c r="D36" s="35"/>
    </row>
    <row r="37" spans="1:4" ht="15.75" thickBot="1">
      <c r="A37" s="32" t="s">
        <v>150</v>
      </c>
      <c r="B37" s="32" t="s">
        <v>185</v>
      </c>
      <c r="C37" s="33">
        <f>SUM(C38:C39,C44:C48)</f>
        <v>230778</v>
      </c>
      <c r="D37" s="33">
        <f>SUM(D38:D39,D44:D48)</f>
        <v>240717</v>
      </c>
    </row>
    <row r="38" spans="1:4" ht="15.75" thickBot="1">
      <c r="A38" s="34" t="s">
        <v>104</v>
      </c>
      <c r="B38" s="34" t="s">
        <v>101</v>
      </c>
      <c r="C38" s="35"/>
      <c r="D38" s="35"/>
    </row>
    <row r="39" spans="1:4" ht="15.75" thickBot="1">
      <c r="A39" s="34"/>
      <c r="B39" s="34" t="s">
        <v>106</v>
      </c>
      <c r="C39" s="35">
        <f>SUM(C40:C43)</f>
        <v>228574</v>
      </c>
      <c r="D39" s="35">
        <f>SUM(D40:D43)</f>
        <v>240717</v>
      </c>
    </row>
    <row r="40" spans="1:4" ht="15.75" thickBot="1">
      <c r="A40" s="34" t="s">
        <v>107</v>
      </c>
      <c r="B40" s="34" t="s">
        <v>189</v>
      </c>
      <c r="C40" s="35"/>
      <c r="D40" s="35"/>
    </row>
    <row r="41" spans="1:4" ht="15.75" thickBot="1">
      <c r="A41" s="34" t="s">
        <v>109</v>
      </c>
      <c r="B41" s="34" t="s">
        <v>190</v>
      </c>
      <c r="C41" s="35">
        <v>228571</v>
      </c>
      <c r="D41" s="35">
        <v>240714</v>
      </c>
    </row>
    <row r="42" spans="1:4" ht="15.75" thickBot="1">
      <c r="A42" s="34" t="s">
        <v>111</v>
      </c>
      <c r="B42" s="34" t="s">
        <v>191</v>
      </c>
      <c r="C42" s="35"/>
      <c r="D42" s="35"/>
    </row>
    <row r="43" spans="1:4" ht="18" customHeight="1" thickBot="1">
      <c r="A43" s="34" t="s">
        <v>113</v>
      </c>
      <c r="B43" s="34" t="s">
        <v>192</v>
      </c>
      <c r="C43" s="35">
        <v>3</v>
      </c>
      <c r="D43" s="35">
        <v>3</v>
      </c>
    </row>
    <row r="44" spans="1:4" ht="15.75" thickBot="1">
      <c r="A44" s="34" t="s">
        <v>115</v>
      </c>
      <c r="B44" s="34" t="s">
        <v>116</v>
      </c>
      <c r="C44" s="35"/>
      <c r="D44" s="35"/>
    </row>
    <row r="45" spans="1:4" ht="15.75" thickBot="1">
      <c r="A45" s="34" t="s">
        <v>117</v>
      </c>
      <c r="B45" s="34" t="s">
        <v>118</v>
      </c>
      <c r="C45" s="35"/>
      <c r="D45" s="35"/>
    </row>
    <row r="46" spans="1:4" ht="15.75" thickBot="1">
      <c r="A46" s="34" t="s">
        <v>119</v>
      </c>
      <c r="B46" s="34" t="s">
        <v>120</v>
      </c>
      <c r="C46" s="35">
        <v>2204</v>
      </c>
      <c r="D46" s="35">
        <v>0</v>
      </c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51242</v>
      </c>
      <c r="D49" s="33">
        <f>SUM(D50:D52,D57:D58,D61:D62)</f>
        <v>51227</v>
      </c>
    </row>
    <row r="50" spans="1:4" ht="15.7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>
        <v>13775</v>
      </c>
      <c r="D51" s="35">
        <v>15015</v>
      </c>
    </row>
    <row r="52" spans="1:4" ht="15.75" thickBot="1">
      <c r="A52" s="34"/>
      <c r="B52" s="34" t="s">
        <v>130</v>
      </c>
      <c r="C52" s="35">
        <f>SUM(C53:C56)</f>
        <v>30734</v>
      </c>
      <c r="D52" s="35">
        <f>SUM(D53:D56)</f>
        <v>31039</v>
      </c>
    </row>
    <row r="53" spans="1:4" ht="15.75" thickBot="1">
      <c r="A53" s="34" t="s">
        <v>131</v>
      </c>
      <c r="B53" s="34" t="s">
        <v>189</v>
      </c>
      <c r="C53" s="35"/>
      <c r="D53" s="35"/>
    </row>
    <row r="54" spans="1:4" ht="15.75" thickBot="1">
      <c r="A54" s="34" t="s">
        <v>132</v>
      </c>
      <c r="B54" s="34" t="s">
        <v>190</v>
      </c>
      <c r="C54" s="35">
        <v>30413</v>
      </c>
      <c r="D54" s="35">
        <v>30473</v>
      </c>
    </row>
    <row r="55" spans="1:4" ht="15.75" thickBot="1">
      <c r="A55" s="34" t="s">
        <v>133</v>
      </c>
      <c r="B55" s="34" t="s">
        <v>191</v>
      </c>
      <c r="C55" s="35"/>
      <c r="D55" s="35"/>
    </row>
    <row r="56" spans="1:4" ht="42" customHeight="1" thickBot="1">
      <c r="A56" s="34" t="s">
        <v>134</v>
      </c>
      <c r="B56" s="34" t="s">
        <v>196</v>
      </c>
      <c r="C56" s="35">
        <v>321</v>
      </c>
      <c r="D56" s="35">
        <v>566</v>
      </c>
    </row>
    <row r="57" spans="1:4" ht="31.5" customHeight="1" thickBot="1">
      <c r="A57" s="34" t="s">
        <v>136</v>
      </c>
      <c r="B57" s="34" t="s">
        <v>137</v>
      </c>
      <c r="C57" s="35">
        <v>3815</v>
      </c>
      <c r="D57" s="35">
        <v>3815</v>
      </c>
    </row>
    <row r="58" spans="1:4" ht="15.75" thickBot="1">
      <c r="A58" s="34"/>
      <c r="B58" s="34" t="s">
        <v>138</v>
      </c>
      <c r="C58" s="35">
        <f>SUM(C59:C60)</f>
        <v>1075</v>
      </c>
      <c r="D58" s="35">
        <f>SUM(D59:D60)</f>
        <v>1358</v>
      </c>
    </row>
    <row r="59" spans="1:4" ht="15.75" thickBot="1">
      <c r="A59" s="34" t="s">
        <v>139</v>
      </c>
      <c r="B59" s="34" t="s">
        <v>197</v>
      </c>
      <c r="C59" s="35">
        <v>272</v>
      </c>
      <c r="D59" s="35">
        <v>240</v>
      </c>
    </row>
    <row r="60" spans="1:4" ht="15.75" thickBot="1">
      <c r="A60" s="34" t="s">
        <v>141</v>
      </c>
      <c r="B60" s="34" t="s">
        <v>198</v>
      </c>
      <c r="C60" s="35">
        <v>803</v>
      </c>
      <c r="D60" s="35">
        <f>2+97+1019</f>
        <v>1118</v>
      </c>
    </row>
    <row r="61" spans="1:4" ht="15.75" thickBot="1">
      <c r="A61" s="34" t="s">
        <v>143</v>
      </c>
      <c r="B61" s="34" t="s">
        <v>144</v>
      </c>
      <c r="C61" s="35">
        <v>1843</v>
      </c>
      <c r="D61" s="35">
        <v>0</v>
      </c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2473583</v>
      </c>
      <c r="D63" s="37">
        <f>D24+D37+D49</f>
        <v>2489251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2.7109375" style="0" customWidth="1"/>
    <col min="2" max="2" width="58.57421875" style="0" customWidth="1"/>
    <col min="3" max="4" width="21.28125" style="0" customWidth="1"/>
    <col min="5" max="5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2" t="s">
        <v>214</v>
      </c>
      <c r="D3" s="42" t="s">
        <v>209</v>
      </c>
    </row>
    <row r="4" spans="1:4" ht="18.75" customHeight="1" thickBot="1">
      <c r="A4" s="32" t="s">
        <v>150</v>
      </c>
      <c r="B4" s="32" t="s">
        <v>153</v>
      </c>
      <c r="C4" s="33">
        <f>SUM(C5:C11)</f>
        <v>4497243</v>
      </c>
      <c r="D4" s="33">
        <f>SUM(D5:D11)</f>
        <v>4530398</v>
      </c>
    </row>
    <row r="5" spans="1:4" ht="34.5" thickBot="1">
      <c r="A5" s="34" t="s">
        <v>200</v>
      </c>
      <c r="B5" s="34" t="s">
        <v>30</v>
      </c>
      <c r="C5" s="35">
        <v>4060834</v>
      </c>
      <c r="D5" s="35">
        <v>4098467</v>
      </c>
    </row>
    <row r="6" spans="1:4" ht="45.75" thickBot="1">
      <c r="A6" s="34" t="s">
        <v>201</v>
      </c>
      <c r="B6" s="34" t="s">
        <v>38</v>
      </c>
      <c r="C6" s="35">
        <v>7230</v>
      </c>
      <c r="D6" s="35">
        <v>7248</v>
      </c>
    </row>
    <row r="7" spans="1:4" ht="15.75" thickBot="1">
      <c r="A7" s="34" t="s">
        <v>202</v>
      </c>
      <c r="B7" s="34" t="s">
        <v>43</v>
      </c>
      <c r="C7" s="35">
        <v>9710</v>
      </c>
      <c r="D7" s="35">
        <v>9859</v>
      </c>
    </row>
    <row r="8" spans="1:4" ht="29.25" customHeight="1" thickBot="1">
      <c r="A8" s="34" t="s">
        <v>47</v>
      </c>
      <c r="B8" s="34" t="s">
        <v>48</v>
      </c>
      <c r="C8" s="35">
        <v>280221</v>
      </c>
      <c r="D8" s="35">
        <v>273312</v>
      </c>
    </row>
    <row r="9" spans="1:4" ht="35.25" customHeight="1" thickBot="1">
      <c r="A9" s="34" t="s">
        <v>49</v>
      </c>
      <c r="B9" s="34" t="s">
        <v>50</v>
      </c>
      <c r="C9" s="35">
        <v>139167</v>
      </c>
      <c r="D9" s="35">
        <v>141422</v>
      </c>
    </row>
    <row r="10" spans="1:4" ht="15.75" thickBot="1">
      <c r="A10" s="34"/>
      <c r="B10" s="34" t="s">
        <v>51</v>
      </c>
      <c r="C10" s="35">
        <v>81</v>
      </c>
      <c r="D10" s="35">
        <v>90</v>
      </c>
    </row>
    <row r="11" spans="1:4" ht="15.75" thickBot="1">
      <c r="A11" s="34" t="s">
        <v>161</v>
      </c>
      <c r="B11" s="34" t="s">
        <v>53</v>
      </c>
      <c r="C11" s="35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584266</v>
      </c>
      <c r="D12" s="33">
        <f>SUM(D13:D15,D19:D22)</f>
        <v>513296</v>
      </c>
    </row>
    <row r="13" spans="1:4" ht="23.25" thickBot="1">
      <c r="A13" s="34" t="s">
        <v>203</v>
      </c>
      <c r="B13" s="34" t="s">
        <v>55</v>
      </c>
      <c r="C13" s="35">
        <v>4019</v>
      </c>
      <c r="D13" s="35">
        <v>4019</v>
      </c>
    </row>
    <row r="14" spans="1:4" ht="15.75" thickBot="1">
      <c r="A14" s="34" t="s">
        <v>64</v>
      </c>
      <c r="B14" s="34" t="s">
        <v>63</v>
      </c>
      <c r="C14" s="35">
        <v>7807</v>
      </c>
      <c r="D14" s="35">
        <v>6445</v>
      </c>
    </row>
    <row r="15" spans="1:4" ht="15.75" thickBot="1">
      <c r="A15" s="34"/>
      <c r="B15" s="34" t="s">
        <v>66</v>
      </c>
      <c r="C15" s="35">
        <f>SUM(C16:C18)</f>
        <v>208166</v>
      </c>
      <c r="D15" s="35">
        <f>SUM(D16:D18)</f>
        <v>179981</v>
      </c>
    </row>
    <row r="16" spans="1:4" ht="24" customHeight="1" thickBot="1">
      <c r="A16" s="34" t="s">
        <v>169</v>
      </c>
      <c r="B16" s="34" t="s">
        <v>170</v>
      </c>
      <c r="C16" s="35">
        <v>171676</v>
      </c>
      <c r="D16" s="35">
        <v>131236</v>
      </c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>
        <v>36490</v>
      </c>
      <c r="D18" s="35">
        <v>48745</v>
      </c>
    </row>
    <row r="19" spans="1:4" ht="46.5" customHeight="1" thickBot="1">
      <c r="A19" s="34" t="s">
        <v>72</v>
      </c>
      <c r="B19" s="34" t="s">
        <v>73</v>
      </c>
      <c r="C19" s="35">
        <v>4063</v>
      </c>
      <c r="D19" s="35">
        <v>8254</v>
      </c>
    </row>
    <row r="20" spans="1:4" ht="52.5" customHeight="1" thickBot="1">
      <c r="A20" s="34" t="s">
        <v>74</v>
      </c>
      <c r="B20" s="34" t="s">
        <v>75</v>
      </c>
      <c r="C20" s="35">
        <v>8378</v>
      </c>
      <c r="D20" s="35">
        <v>8036</v>
      </c>
    </row>
    <row r="21" spans="1:4" ht="15.75" thickBot="1">
      <c r="A21" s="34" t="s">
        <v>76</v>
      </c>
      <c r="B21" s="34" t="s">
        <v>77</v>
      </c>
      <c r="C21" s="35">
        <v>4254</v>
      </c>
      <c r="D21" s="35">
        <v>4278</v>
      </c>
    </row>
    <row r="22" spans="1:4" ht="15.75" thickBot="1">
      <c r="A22" s="34"/>
      <c r="B22" s="34" t="s">
        <v>78</v>
      </c>
      <c r="C22" s="35">
        <v>347579</v>
      </c>
      <c r="D22" s="35">
        <v>302283</v>
      </c>
    </row>
    <row r="23" spans="1:4" ht="25.5" customHeight="1" thickBot="1">
      <c r="A23" s="36"/>
      <c r="B23" s="36" t="s">
        <v>79</v>
      </c>
      <c r="C23" s="37">
        <f>C4+C12</f>
        <v>5081509</v>
      </c>
      <c r="D23" s="37">
        <f>D4+D12</f>
        <v>5043694</v>
      </c>
    </row>
    <row r="24" spans="1:4" ht="15.75" thickBot="1">
      <c r="A24" s="32" t="s">
        <v>150</v>
      </c>
      <c r="B24" s="32" t="s">
        <v>173</v>
      </c>
      <c r="C24" s="33">
        <f>C25+C35+C36</f>
        <v>3468019</v>
      </c>
      <c r="D24" s="33">
        <f>D25+D35+D36</f>
        <v>3449031</v>
      </c>
    </row>
    <row r="25" spans="1:4" ht="15.75" thickBot="1">
      <c r="A25" s="34"/>
      <c r="B25" s="34" t="s">
        <v>81</v>
      </c>
      <c r="C25" s="35">
        <f>SUM(C26:C34)</f>
        <v>2718061</v>
      </c>
      <c r="D25" s="35">
        <f>SUM(D26:D34)</f>
        <v>2699962</v>
      </c>
    </row>
    <row r="26" spans="1:4" ht="15.75" thickBot="1">
      <c r="A26" s="34" t="s">
        <v>174</v>
      </c>
      <c r="B26" s="34" t="s">
        <v>175</v>
      </c>
      <c r="C26" s="35">
        <v>1074032</v>
      </c>
      <c r="D26" s="35">
        <v>1074032</v>
      </c>
    </row>
    <row r="27" spans="1:4" ht="15.75" thickBot="1">
      <c r="A27" s="34"/>
      <c r="B27" s="34" t="s">
        <v>176</v>
      </c>
      <c r="C27" s="35">
        <v>1074032</v>
      </c>
      <c r="D27" s="35">
        <v>1074032</v>
      </c>
    </row>
    <row r="28" spans="1:4" ht="15.75" thickBot="1">
      <c r="A28" s="34" t="s">
        <v>177</v>
      </c>
      <c r="B28" s="34" t="s">
        <v>178</v>
      </c>
      <c r="C28" s="35">
        <v>538235</v>
      </c>
      <c r="D28" s="35">
        <v>443680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/>
      <c r="D30" s="35"/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79559</v>
      </c>
      <c r="D32" s="35">
        <v>241912</v>
      </c>
    </row>
    <row r="33" spans="1:4" ht="15.75" thickBot="1">
      <c r="A33" s="34" t="s">
        <v>93</v>
      </c>
      <c r="B33" s="34" t="s">
        <v>183</v>
      </c>
      <c r="C33" s="35">
        <v>-47797</v>
      </c>
      <c r="D33" s="35">
        <v>-133694</v>
      </c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>
        <v>749958</v>
      </c>
      <c r="D36" s="35">
        <v>749069</v>
      </c>
    </row>
    <row r="37" spans="1:4" ht="15.75" thickBot="1">
      <c r="A37" s="32" t="s">
        <v>150</v>
      </c>
      <c r="B37" s="32" t="s">
        <v>185</v>
      </c>
      <c r="C37" s="33">
        <f>SUM(C38:C39,C44:C48)</f>
        <v>1240154</v>
      </c>
      <c r="D37" s="33">
        <f>SUM(D38:D39,D44:D48)</f>
        <v>1243243</v>
      </c>
    </row>
    <row r="38" spans="1:4" ht="15.75" thickBot="1">
      <c r="A38" s="34" t="s">
        <v>104</v>
      </c>
      <c r="B38" s="34" t="s">
        <v>101</v>
      </c>
      <c r="C38" s="35">
        <v>415652</v>
      </c>
      <c r="D38" s="35">
        <v>404861</v>
      </c>
    </row>
    <row r="39" spans="1:4" ht="15.75" thickBot="1">
      <c r="A39" s="34"/>
      <c r="B39" s="34" t="s">
        <v>106</v>
      </c>
      <c r="C39" s="35">
        <f>SUM(C40:C43)</f>
        <v>572516</v>
      </c>
      <c r="D39" s="35">
        <f>SUM(D40:D43)</f>
        <v>573867</v>
      </c>
    </row>
    <row r="40" spans="1:4" ht="15.75" thickBot="1">
      <c r="A40" s="34" t="s">
        <v>107</v>
      </c>
      <c r="B40" s="34" t="s">
        <v>189</v>
      </c>
      <c r="C40" s="35">
        <v>499055</v>
      </c>
      <c r="D40" s="35">
        <v>498955</v>
      </c>
    </row>
    <row r="41" spans="1:4" ht="15.75" thickBot="1">
      <c r="A41" s="34" t="s">
        <v>109</v>
      </c>
      <c r="B41" s="34" t="s">
        <v>190</v>
      </c>
      <c r="C41" s="35"/>
      <c r="D41" s="35"/>
    </row>
    <row r="42" spans="1:4" ht="15.75" thickBot="1">
      <c r="A42" s="34" t="s">
        <v>111</v>
      </c>
      <c r="B42" s="34" t="s">
        <v>191</v>
      </c>
      <c r="C42" s="35"/>
      <c r="D42" s="35"/>
    </row>
    <row r="43" spans="1:4" ht="18" customHeight="1" thickBot="1">
      <c r="A43" s="34" t="s">
        <v>113</v>
      </c>
      <c r="B43" s="34" t="s">
        <v>192</v>
      </c>
      <c r="C43" s="35">
        <v>73461</v>
      </c>
      <c r="D43" s="35">
        <v>74912</v>
      </c>
    </row>
    <row r="44" spans="1:4" ht="23.25" thickBot="1">
      <c r="A44" s="34" t="s">
        <v>115</v>
      </c>
      <c r="B44" s="34" t="s">
        <v>116</v>
      </c>
      <c r="C44" s="35">
        <v>228571</v>
      </c>
      <c r="D44" s="35">
        <v>240714</v>
      </c>
    </row>
    <row r="45" spans="1:4" ht="15.75" thickBot="1">
      <c r="A45" s="34" t="s">
        <v>117</v>
      </c>
      <c r="B45" s="34" t="s">
        <v>118</v>
      </c>
      <c r="C45" s="35">
        <v>1880</v>
      </c>
      <c r="D45" s="35">
        <v>1877</v>
      </c>
    </row>
    <row r="46" spans="1:4" ht="15.75" thickBot="1">
      <c r="A46" s="34" t="s">
        <v>119</v>
      </c>
      <c r="B46" s="34" t="s">
        <v>120</v>
      </c>
      <c r="C46" s="35">
        <v>21535</v>
      </c>
      <c r="D46" s="35">
        <v>21924</v>
      </c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373336</v>
      </c>
      <c r="D49" s="33">
        <f>SUM(D50:D52,D57:D58,D61:D62)</f>
        <v>351420</v>
      </c>
    </row>
    <row r="50" spans="1:4" ht="23.2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>
        <v>93423</v>
      </c>
      <c r="D51" s="35">
        <v>95904</v>
      </c>
    </row>
    <row r="52" spans="1:4" ht="15.75" thickBot="1">
      <c r="A52" s="34"/>
      <c r="B52" s="34" t="s">
        <v>130</v>
      </c>
      <c r="C52" s="35">
        <f>SUM(C53:C56)</f>
        <v>134446</v>
      </c>
      <c r="D52" s="35">
        <f>SUM(D53:D56)</f>
        <v>91003</v>
      </c>
    </row>
    <row r="53" spans="1:4" ht="15.75" thickBot="1">
      <c r="A53" s="34" t="s">
        <v>131</v>
      </c>
      <c r="B53" s="34" t="s">
        <v>189</v>
      </c>
      <c r="C53" s="35">
        <v>2892</v>
      </c>
      <c r="D53" s="35">
        <v>7111</v>
      </c>
    </row>
    <row r="54" spans="1:4" ht="15.75" thickBot="1">
      <c r="A54" s="34" t="s">
        <v>132</v>
      </c>
      <c r="B54" s="34" t="s">
        <v>190</v>
      </c>
      <c r="C54" s="35"/>
      <c r="D54" s="35"/>
    </row>
    <row r="55" spans="1:4" ht="15.75" thickBot="1">
      <c r="A55" s="34" t="s">
        <v>133</v>
      </c>
      <c r="B55" s="34" t="s">
        <v>191</v>
      </c>
      <c r="C55" s="35"/>
      <c r="D55" s="35"/>
    </row>
    <row r="56" spans="1:4" ht="42" customHeight="1" thickBot="1">
      <c r="A56" s="34" t="s">
        <v>134</v>
      </c>
      <c r="B56" s="34" t="s">
        <v>196</v>
      </c>
      <c r="C56" s="35">
        <v>131554</v>
      </c>
      <c r="D56" s="35">
        <v>83892</v>
      </c>
    </row>
    <row r="57" spans="1:4" ht="31.5" customHeight="1" thickBot="1">
      <c r="A57" s="34" t="s">
        <v>136</v>
      </c>
      <c r="B57" s="34" t="s">
        <v>137</v>
      </c>
      <c r="C57" s="35">
        <v>33401</v>
      </c>
      <c r="D57" s="35">
        <v>34075</v>
      </c>
    </row>
    <row r="58" spans="1:4" ht="15.75" thickBot="1">
      <c r="A58" s="34"/>
      <c r="B58" s="34" t="s">
        <v>138</v>
      </c>
      <c r="C58" s="35">
        <f>SUM(C59:C60)</f>
        <v>106697</v>
      </c>
      <c r="D58" s="35">
        <f>SUM(D59:D60)</f>
        <v>125037</v>
      </c>
    </row>
    <row r="59" spans="1:4" ht="15.75" thickBot="1">
      <c r="A59" s="34" t="s">
        <v>139</v>
      </c>
      <c r="B59" s="34" t="s">
        <v>197</v>
      </c>
      <c r="C59" s="35">
        <v>23526</v>
      </c>
      <c r="D59" s="35">
        <v>26684</v>
      </c>
    </row>
    <row r="60" spans="1:4" ht="15.75" thickBot="1">
      <c r="A60" s="34" t="s">
        <v>141</v>
      </c>
      <c r="B60" s="34" t="s">
        <v>198</v>
      </c>
      <c r="C60" s="35">
        <v>83171</v>
      </c>
      <c r="D60" s="35">
        <v>98353</v>
      </c>
    </row>
    <row r="61" spans="1:4" ht="15.75" thickBot="1">
      <c r="A61" s="34" t="s">
        <v>143</v>
      </c>
      <c r="B61" s="34" t="s">
        <v>144</v>
      </c>
      <c r="C61" s="35">
        <v>5369</v>
      </c>
      <c r="D61" s="35">
        <v>5401</v>
      </c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5081509</v>
      </c>
      <c r="D63" s="37">
        <f>D24+D37+D49</f>
        <v>5043694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 t="s">
        <v>210</v>
      </c>
      <c r="D2" s="29" t="s">
        <v>210</v>
      </c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2" t="s">
        <v>150</v>
      </c>
      <c r="B4" s="32" t="s">
        <v>153</v>
      </c>
      <c r="C4" s="33">
        <f>SUM(C5:C11)</f>
        <v>0</v>
      </c>
      <c r="D4" s="33">
        <f>SUM(D5:D11)</f>
        <v>0</v>
      </c>
    </row>
    <row r="5" spans="1:4" ht="34.5" thickBot="1">
      <c r="A5" s="34" t="s">
        <v>200</v>
      </c>
      <c r="B5" s="34" t="s">
        <v>30</v>
      </c>
      <c r="C5" s="35"/>
      <c r="D5" s="35"/>
    </row>
    <row r="6" spans="1:4" ht="45.75" thickBot="1">
      <c r="A6" s="34" t="s">
        <v>201</v>
      </c>
      <c r="B6" s="34" t="s">
        <v>38</v>
      </c>
      <c r="C6" s="35"/>
      <c r="D6" s="35"/>
    </row>
    <row r="7" spans="1:4" ht="15.75" thickBot="1">
      <c r="A7" s="34" t="s">
        <v>202</v>
      </c>
      <c r="B7" s="34" t="s">
        <v>43</v>
      </c>
      <c r="C7" s="35"/>
      <c r="D7" s="35"/>
    </row>
    <row r="8" spans="1:4" ht="29.25" customHeight="1" thickBot="1">
      <c r="A8" s="34" t="s">
        <v>47</v>
      </c>
      <c r="B8" s="34" t="s">
        <v>48</v>
      </c>
      <c r="C8" s="35"/>
      <c r="D8" s="35"/>
    </row>
    <row r="9" spans="1:4" ht="35.25" customHeight="1" thickBot="1">
      <c r="A9" s="34" t="s">
        <v>49</v>
      </c>
      <c r="B9" s="34" t="s">
        <v>50</v>
      </c>
      <c r="C9" s="35"/>
      <c r="D9" s="35"/>
    </row>
    <row r="10" spans="1:4" ht="15.75" thickBot="1">
      <c r="A10" s="34"/>
      <c r="B10" s="34" t="s">
        <v>51</v>
      </c>
      <c r="C10" s="35"/>
      <c r="D10" s="35"/>
    </row>
    <row r="11" spans="1:4" ht="15.75" thickBot="1">
      <c r="A11" s="34" t="s">
        <v>161</v>
      </c>
      <c r="B11" s="34" t="s">
        <v>53</v>
      </c>
      <c r="C11" s="35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256</v>
      </c>
      <c r="D12" s="33">
        <f>SUM(D13:D15,D19:D22)</f>
        <v>256</v>
      </c>
    </row>
    <row r="13" spans="1:4" ht="23.25" thickBot="1">
      <c r="A13" s="34" t="s">
        <v>203</v>
      </c>
      <c r="B13" s="34" t="s">
        <v>55</v>
      </c>
      <c r="C13" s="35"/>
      <c r="D13" s="35"/>
    </row>
    <row r="14" spans="1:4" ht="15.75" thickBot="1">
      <c r="A14" s="34" t="s">
        <v>64</v>
      </c>
      <c r="B14" s="34" t="s">
        <v>63</v>
      </c>
      <c r="C14" s="35"/>
      <c r="D14" s="35"/>
    </row>
    <row r="15" spans="1:4" ht="15.75" thickBot="1">
      <c r="A15" s="34"/>
      <c r="B15" s="34" t="s">
        <v>66</v>
      </c>
      <c r="C15" s="35">
        <f>SUM(C16:C18)</f>
        <v>2</v>
      </c>
      <c r="D15" s="35">
        <f>SUM(D16:D18)</f>
        <v>4</v>
      </c>
    </row>
    <row r="16" spans="1:4" ht="24" customHeight="1" thickBot="1">
      <c r="A16" s="34" t="s">
        <v>169</v>
      </c>
      <c r="B16" s="34" t="s">
        <v>170</v>
      </c>
      <c r="C16" s="35"/>
      <c r="D16" s="35"/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>
        <v>2</v>
      </c>
      <c r="D18" s="35">
        <v>4</v>
      </c>
    </row>
    <row r="19" spans="1:4" ht="46.5" customHeight="1" thickBot="1">
      <c r="A19" s="34" t="s">
        <v>72</v>
      </c>
      <c r="B19" s="34" t="s">
        <v>73</v>
      </c>
      <c r="C19" s="35"/>
      <c r="D19" s="35"/>
    </row>
    <row r="20" spans="1:4" ht="52.5" customHeight="1" thickBot="1">
      <c r="A20" s="34" t="s">
        <v>74</v>
      </c>
      <c r="B20" s="34" t="s">
        <v>75</v>
      </c>
      <c r="C20" s="35"/>
      <c r="D20" s="35"/>
    </row>
    <row r="21" spans="1:4" ht="15.75" thickBot="1">
      <c r="A21" s="34" t="s">
        <v>76</v>
      </c>
      <c r="B21" s="34" t="s">
        <v>77</v>
      </c>
      <c r="C21" s="35"/>
      <c r="D21" s="35"/>
    </row>
    <row r="22" spans="1:4" ht="15.75" thickBot="1">
      <c r="A22" s="34"/>
      <c r="B22" s="34" t="s">
        <v>78</v>
      </c>
      <c r="C22" s="35">
        <v>254</v>
      </c>
      <c r="D22" s="35">
        <v>252</v>
      </c>
    </row>
    <row r="23" spans="1:4" ht="25.5" customHeight="1" thickBot="1">
      <c r="A23" s="36"/>
      <c r="B23" s="36" t="s">
        <v>79</v>
      </c>
      <c r="C23" s="37">
        <f>C4+C12</f>
        <v>256</v>
      </c>
      <c r="D23" s="37">
        <f>D4+D12</f>
        <v>256</v>
      </c>
    </row>
    <row r="24" spans="1:4" ht="15.75" thickBot="1">
      <c r="A24" s="32" t="s">
        <v>150</v>
      </c>
      <c r="B24" s="32" t="s">
        <v>173</v>
      </c>
      <c r="C24" s="33">
        <f>C25+C35+C36</f>
        <v>255</v>
      </c>
      <c r="D24" s="33">
        <f>D25+D35+D36</f>
        <v>255</v>
      </c>
    </row>
    <row r="25" spans="1:4" ht="15.75" thickBot="1">
      <c r="A25" s="34"/>
      <c r="B25" s="34" t="s">
        <v>81</v>
      </c>
      <c r="C25" s="35">
        <f>SUM(C26:C34)</f>
        <v>255</v>
      </c>
      <c r="D25" s="35">
        <f>SUM(D26:D34)</f>
        <v>255</v>
      </c>
    </row>
    <row r="26" spans="1:4" ht="15.75" thickBot="1">
      <c r="A26" s="34" t="s">
        <v>174</v>
      </c>
      <c r="B26" s="34" t="s">
        <v>175</v>
      </c>
      <c r="C26" s="35">
        <v>4</v>
      </c>
      <c r="D26" s="35">
        <v>4</v>
      </c>
    </row>
    <row r="27" spans="1:4" ht="15.75" thickBot="1">
      <c r="A27" s="34"/>
      <c r="B27" s="34" t="s">
        <v>176</v>
      </c>
      <c r="C27" s="35">
        <v>16</v>
      </c>
      <c r="D27" s="35">
        <v>16</v>
      </c>
    </row>
    <row r="28" spans="1:4" ht="15.75" thickBot="1">
      <c r="A28" s="34" t="s">
        <v>177</v>
      </c>
      <c r="B28" s="34" t="s">
        <v>178</v>
      </c>
      <c r="C28" s="35">
        <v>253</v>
      </c>
      <c r="D28" s="35">
        <v>253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>
        <v>-18</v>
      </c>
      <c r="D30" s="35">
        <v>-13</v>
      </c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0</v>
      </c>
      <c r="D32" s="35">
        <v>-5</v>
      </c>
    </row>
    <row r="33" spans="1:4" ht="15.75" thickBot="1">
      <c r="A33" s="34" t="s">
        <v>93</v>
      </c>
      <c r="B33" s="34" t="s">
        <v>183</v>
      </c>
      <c r="C33" s="35"/>
      <c r="D33" s="35"/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/>
      <c r="D36" s="35"/>
    </row>
    <row r="37" spans="1:4" ht="15.75" thickBot="1">
      <c r="A37" s="32" t="s">
        <v>150</v>
      </c>
      <c r="B37" s="32" t="s">
        <v>185</v>
      </c>
      <c r="C37" s="33">
        <f>SUM(C38:C39,C44:C48)</f>
        <v>0</v>
      </c>
      <c r="D37" s="33">
        <f>SUM(D38:D39,D44:D48)</f>
        <v>0</v>
      </c>
    </row>
    <row r="38" spans="1:4" ht="15.75" thickBot="1">
      <c r="A38" s="34" t="s">
        <v>104</v>
      </c>
      <c r="B38" s="34" t="s">
        <v>101</v>
      </c>
      <c r="C38" s="35"/>
      <c r="D38" s="35"/>
    </row>
    <row r="39" spans="1:4" ht="15.75" thickBot="1">
      <c r="A39" s="34"/>
      <c r="B39" s="34" t="s">
        <v>106</v>
      </c>
      <c r="C39" s="35">
        <f>SUM(C40:C43)</f>
        <v>0</v>
      </c>
      <c r="D39" s="35">
        <f>SUM(D40:D43)</f>
        <v>0</v>
      </c>
    </row>
    <row r="40" spans="1:4" ht="15.75" thickBot="1">
      <c r="A40" s="34" t="s">
        <v>107</v>
      </c>
      <c r="B40" s="34" t="s">
        <v>189</v>
      </c>
      <c r="C40" s="35"/>
      <c r="D40" s="35"/>
    </row>
    <row r="41" spans="1:4" ht="15.75" thickBot="1">
      <c r="A41" s="34" t="s">
        <v>109</v>
      </c>
      <c r="B41" s="34" t="s">
        <v>190</v>
      </c>
      <c r="C41" s="35"/>
      <c r="D41" s="35"/>
    </row>
    <row r="42" spans="1:4" ht="15.75" thickBot="1">
      <c r="A42" s="34" t="s">
        <v>111</v>
      </c>
      <c r="B42" s="34" t="s">
        <v>191</v>
      </c>
      <c r="C42" s="35"/>
      <c r="D42" s="35"/>
    </row>
    <row r="43" spans="1:4" ht="18" customHeight="1" thickBot="1">
      <c r="A43" s="34" t="s">
        <v>113</v>
      </c>
      <c r="B43" s="34" t="s">
        <v>192</v>
      </c>
      <c r="C43" s="35"/>
      <c r="D43" s="35"/>
    </row>
    <row r="44" spans="1:4" ht="15.75" thickBot="1">
      <c r="A44" s="34" t="s">
        <v>115</v>
      </c>
      <c r="B44" s="34" t="s">
        <v>116</v>
      </c>
      <c r="C44" s="35"/>
      <c r="D44" s="35"/>
    </row>
    <row r="45" spans="1:4" ht="15.75" thickBot="1">
      <c r="A45" s="34" t="s">
        <v>117</v>
      </c>
      <c r="B45" s="34" t="s">
        <v>118</v>
      </c>
      <c r="C45" s="35"/>
      <c r="D45" s="35"/>
    </row>
    <row r="46" spans="1:4" ht="15.75" thickBot="1">
      <c r="A46" s="34" t="s">
        <v>119</v>
      </c>
      <c r="B46" s="34" t="s">
        <v>120</v>
      </c>
      <c r="C46" s="35"/>
      <c r="D46" s="35"/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1</v>
      </c>
      <c r="D49" s="33">
        <f>SUM(D50:D52,D57:D58,D61:D62)</f>
        <v>1</v>
      </c>
    </row>
    <row r="50" spans="1:4" ht="15.7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/>
      <c r="D51" s="35"/>
    </row>
    <row r="52" spans="1:4" ht="15.75" thickBot="1">
      <c r="A52" s="34"/>
      <c r="B52" s="34" t="s">
        <v>130</v>
      </c>
      <c r="C52" s="35">
        <f>SUM(C53:C56)</f>
        <v>0</v>
      </c>
      <c r="D52" s="35">
        <f>SUM(D53:D56)</f>
        <v>0</v>
      </c>
    </row>
    <row r="53" spans="1:4" ht="15.75" thickBot="1">
      <c r="A53" s="34" t="s">
        <v>131</v>
      </c>
      <c r="B53" s="34" t="s">
        <v>189</v>
      </c>
      <c r="C53" s="35"/>
      <c r="D53" s="35"/>
    </row>
    <row r="54" spans="1:4" ht="15.75" thickBot="1">
      <c r="A54" s="34" t="s">
        <v>132</v>
      </c>
      <c r="B54" s="34" t="s">
        <v>190</v>
      </c>
      <c r="C54" s="35"/>
      <c r="D54" s="35"/>
    </row>
    <row r="55" spans="1:4" ht="15.75" thickBot="1">
      <c r="A55" s="34" t="s">
        <v>133</v>
      </c>
      <c r="B55" s="34" t="s">
        <v>191</v>
      </c>
      <c r="C55" s="35"/>
      <c r="D55" s="35"/>
    </row>
    <row r="56" spans="1:4" ht="42" customHeight="1" thickBot="1">
      <c r="A56" s="34" t="s">
        <v>134</v>
      </c>
      <c r="B56" s="34" t="s">
        <v>196</v>
      </c>
      <c r="C56" s="35"/>
      <c r="D56" s="35"/>
    </row>
    <row r="57" spans="1:4" ht="31.5" customHeight="1" thickBot="1">
      <c r="A57" s="34" t="s">
        <v>136</v>
      </c>
      <c r="B57" s="34" t="s">
        <v>137</v>
      </c>
      <c r="C57" s="35"/>
      <c r="D57" s="35"/>
    </row>
    <row r="58" spans="1:4" ht="15.75" thickBot="1">
      <c r="A58" s="34"/>
      <c r="B58" s="34" t="s">
        <v>138</v>
      </c>
      <c r="C58" s="35">
        <f>SUM(C59:C60)</f>
        <v>1</v>
      </c>
      <c r="D58" s="35">
        <f>SUM(D59:D60)</f>
        <v>1</v>
      </c>
    </row>
    <row r="59" spans="1:4" ht="15.75" thickBot="1">
      <c r="A59" s="34" t="s">
        <v>139</v>
      </c>
      <c r="B59" s="34" t="s">
        <v>197</v>
      </c>
      <c r="C59" s="35"/>
      <c r="D59" s="35"/>
    </row>
    <row r="60" spans="1:4" ht="15.75" thickBot="1">
      <c r="A60" s="34" t="s">
        <v>141</v>
      </c>
      <c r="B60" s="34" t="s">
        <v>198</v>
      </c>
      <c r="C60" s="35">
        <v>1</v>
      </c>
      <c r="D60" s="35">
        <v>1</v>
      </c>
    </row>
    <row r="61" spans="1:4" ht="15.75" thickBot="1">
      <c r="A61" s="34" t="s">
        <v>143</v>
      </c>
      <c r="B61" s="34" t="s">
        <v>144</v>
      </c>
      <c r="C61" s="35"/>
      <c r="D61" s="35"/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256</v>
      </c>
      <c r="D63" s="37">
        <f>D24+D37+D49</f>
        <v>256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1.421875" style="0" customWidth="1"/>
    <col min="2" max="2" width="52.574218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2" t="s">
        <v>150</v>
      </c>
      <c r="B4" s="32" t="s">
        <v>153</v>
      </c>
      <c r="C4" s="33">
        <f>SUM(C5:C11)</f>
        <v>158078</v>
      </c>
      <c r="D4" s="33">
        <f>SUM(D5:D11)</f>
        <v>155358</v>
      </c>
    </row>
    <row r="5" spans="1:4" ht="45.75" thickBot="1">
      <c r="A5" s="34" t="s">
        <v>200</v>
      </c>
      <c r="B5" s="34" t="s">
        <v>30</v>
      </c>
      <c r="C5" s="35"/>
      <c r="D5" s="35"/>
    </row>
    <row r="6" spans="1:4" ht="68.25" thickBot="1">
      <c r="A6" s="34" t="s">
        <v>201</v>
      </c>
      <c r="B6" s="34" t="s">
        <v>38</v>
      </c>
      <c r="C6" s="43"/>
      <c r="D6" s="35"/>
    </row>
    <row r="7" spans="1:4" ht="15.75" thickBot="1">
      <c r="A7" s="34" t="s">
        <v>202</v>
      </c>
      <c r="B7" s="34" t="s">
        <v>43</v>
      </c>
      <c r="C7" s="43"/>
      <c r="D7" s="35"/>
    </row>
    <row r="8" spans="1:4" ht="29.25" customHeight="1" thickBot="1">
      <c r="A8" s="34" t="s">
        <v>47</v>
      </c>
      <c r="B8" s="34" t="s">
        <v>48</v>
      </c>
      <c r="C8" s="43">
        <v>157708</v>
      </c>
      <c r="D8" s="43">
        <v>154988</v>
      </c>
    </row>
    <row r="9" spans="1:4" ht="35.25" customHeight="1" thickBot="1">
      <c r="A9" s="34" t="s">
        <v>49</v>
      </c>
      <c r="B9" s="34" t="s">
        <v>50</v>
      </c>
      <c r="C9" s="43">
        <v>370</v>
      </c>
      <c r="D9" s="43">
        <v>370</v>
      </c>
    </row>
    <row r="10" spans="1:4" ht="15.75" thickBot="1">
      <c r="A10" s="34"/>
      <c r="B10" s="34" t="s">
        <v>51</v>
      </c>
      <c r="C10" s="44"/>
      <c r="D10" s="35"/>
    </row>
    <row r="11" spans="1:4" ht="15.75" thickBot="1">
      <c r="A11" s="34" t="s">
        <v>161</v>
      </c>
      <c r="B11" s="34" t="s">
        <v>53</v>
      </c>
      <c r="C11" s="44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7830</v>
      </c>
      <c r="D12" s="33">
        <f>SUM(D13:D15,D19:D22)</f>
        <v>8644</v>
      </c>
    </row>
    <row r="13" spans="1:4" ht="23.25" thickBot="1">
      <c r="A13" s="34" t="s">
        <v>203</v>
      </c>
      <c r="B13" s="34" t="s">
        <v>55</v>
      </c>
      <c r="C13" s="44"/>
      <c r="D13" s="35"/>
    </row>
    <row r="14" spans="1:4" ht="15.75" thickBot="1">
      <c r="A14" s="34" t="s">
        <v>64</v>
      </c>
      <c r="B14" s="34" t="s">
        <v>63</v>
      </c>
      <c r="C14" s="44"/>
      <c r="D14" s="35"/>
    </row>
    <row r="15" spans="1:4" ht="15.75" thickBot="1">
      <c r="A15" s="34"/>
      <c r="B15" s="34" t="s">
        <v>66</v>
      </c>
      <c r="C15" s="43">
        <v>7473</v>
      </c>
      <c r="D15" s="43">
        <v>7500</v>
      </c>
    </row>
    <row r="16" spans="1:4" ht="24" customHeight="1" thickBot="1">
      <c r="A16" s="34" t="s">
        <v>169</v>
      </c>
      <c r="B16" s="34" t="s">
        <v>170</v>
      </c>
      <c r="C16" s="44"/>
      <c r="D16" s="44"/>
    </row>
    <row r="17" spans="1:4" ht="15.75" thickBot="1">
      <c r="A17" s="34"/>
      <c r="B17" s="34" t="s">
        <v>171</v>
      </c>
      <c r="C17" s="44"/>
      <c r="D17" s="44"/>
    </row>
    <row r="18" spans="1:4" ht="23.25" thickBot="1">
      <c r="A18" s="34" t="s">
        <v>70</v>
      </c>
      <c r="B18" s="34" t="s">
        <v>172</v>
      </c>
      <c r="C18" s="44"/>
      <c r="D18" s="44"/>
    </row>
    <row r="19" spans="1:4" ht="46.5" customHeight="1" thickBot="1">
      <c r="A19" s="34" t="s">
        <v>72</v>
      </c>
      <c r="B19" s="34" t="s">
        <v>73</v>
      </c>
      <c r="C19" s="43">
        <v>115</v>
      </c>
      <c r="D19" s="43">
        <v>131</v>
      </c>
    </row>
    <row r="20" spans="1:4" ht="52.5" customHeight="1" thickBot="1">
      <c r="A20" s="34" t="s">
        <v>74</v>
      </c>
      <c r="B20" s="34" t="s">
        <v>75</v>
      </c>
      <c r="C20" s="44"/>
      <c r="D20" s="44"/>
    </row>
    <row r="21" spans="1:4" ht="15.75" thickBot="1">
      <c r="A21" s="34" t="s">
        <v>76</v>
      </c>
      <c r="B21" s="34" t="s">
        <v>77</v>
      </c>
      <c r="C21" s="44"/>
      <c r="D21" s="35"/>
    </row>
    <row r="22" spans="1:4" ht="15.75" thickBot="1">
      <c r="A22" s="34"/>
      <c r="B22" s="34" t="s">
        <v>78</v>
      </c>
      <c r="C22" s="43">
        <v>242</v>
      </c>
      <c r="D22" s="43">
        <v>1013</v>
      </c>
    </row>
    <row r="23" spans="1:4" ht="25.5" customHeight="1" thickBot="1">
      <c r="A23" s="36"/>
      <c r="B23" s="36" t="s">
        <v>79</v>
      </c>
      <c r="C23" s="37">
        <f>C4+C12</f>
        <v>165908</v>
      </c>
      <c r="D23" s="37">
        <f>D4+D12</f>
        <v>164002</v>
      </c>
    </row>
    <row r="24" spans="1:4" ht="15.75" thickBot="1">
      <c r="A24" s="32" t="s">
        <v>150</v>
      </c>
      <c r="B24" s="32" t="s">
        <v>173</v>
      </c>
      <c r="C24" s="33">
        <f>C25+C35+C36</f>
        <v>143018</v>
      </c>
      <c r="D24" s="33">
        <f>D25+D35+D36</f>
        <v>142254</v>
      </c>
    </row>
    <row r="25" spans="1:4" ht="15.75" thickBot="1">
      <c r="A25" s="34"/>
      <c r="B25" s="34" t="s">
        <v>81</v>
      </c>
      <c r="C25" s="43">
        <f>SUM(C26:C34)</f>
        <v>143018</v>
      </c>
      <c r="D25" s="35">
        <f>SUM(D26:D34)</f>
        <v>142254</v>
      </c>
    </row>
    <row r="26" spans="1:4" ht="15.75" thickBot="1">
      <c r="A26" s="34" t="s">
        <v>174</v>
      </c>
      <c r="B26" s="34" t="s">
        <v>175</v>
      </c>
      <c r="C26" s="43">
        <v>80600</v>
      </c>
      <c r="D26" s="43">
        <v>80600</v>
      </c>
    </row>
    <row r="27" spans="1:4" ht="15.75" thickBot="1">
      <c r="A27" s="34"/>
      <c r="B27" s="34" t="s">
        <v>176</v>
      </c>
      <c r="C27" s="43"/>
      <c r="D27" s="44"/>
    </row>
    <row r="28" spans="1:4" ht="15.75" thickBot="1">
      <c r="A28" s="34" t="s">
        <v>177</v>
      </c>
      <c r="B28" s="34" t="s">
        <v>178</v>
      </c>
      <c r="C28" s="43">
        <v>64321</v>
      </c>
      <c r="D28" s="43">
        <v>64321</v>
      </c>
    </row>
    <row r="29" spans="1:4" ht="23.25" thickBot="1">
      <c r="A29" s="34" t="s">
        <v>87</v>
      </c>
      <c r="B29" s="34" t="s">
        <v>179</v>
      </c>
      <c r="C29" s="44"/>
      <c r="D29" s="44"/>
    </row>
    <row r="30" spans="1:4" ht="15.75" thickBot="1">
      <c r="A30" s="34" t="s">
        <v>89</v>
      </c>
      <c r="B30" s="34" t="s">
        <v>180</v>
      </c>
      <c r="C30" s="43">
        <v>-2667</v>
      </c>
      <c r="D30" s="44"/>
    </row>
    <row r="31" spans="1:4" ht="15.75" thickBot="1">
      <c r="A31" s="34"/>
      <c r="B31" s="34" t="s">
        <v>181</v>
      </c>
      <c r="C31" s="44"/>
      <c r="D31" s="44"/>
    </row>
    <row r="32" spans="1:4" ht="15.75" thickBot="1">
      <c r="A32" s="34"/>
      <c r="B32" s="34" t="s">
        <v>182</v>
      </c>
      <c r="C32" s="43">
        <v>764</v>
      </c>
      <c r="D32" s="43">
        <v>-2667</v>
      </c>
    </row>
    <row r="33" spans="1:4" ht="15.75" thickBot="1">
      <c r="A33" s="34" t="s">
        <v>93</v>
      </c>
      <c r="B33" s="34" t="s">
        <v>183</v>
      </c>
      <c r="C33" s="44"/>
      <c r="D33" s="35"/>
    </row>
    <row r="34" spans="1:4" ht="15.75" thickBot="1">
      <c r="A34" s="34"/>
      <c r="B34" s="34" t="s">
        <v>184</v>
      </c>
      <c r="C34" s="44"/>
      <c r="D34" s="35"/>
    </row>
    <row r="35" spans="1:4" ht="15.75" thickBot="1">
      <c r="A35" s="34" t="s">
        <v>96</v>
      </c>
      <c r="B35" s="34" t="s">
        <v>97</v>
      </c>
      <c r="C35" s="44"/>
      <c r="D35" s="35"/>
    </row>
    <row r="36" spans="1:4" ht="15.75" thickBot="1">
      <c r="A36" s="34" t="s">
        <v>98</v>
      </c>
      <c r="B36" s="34" t="s">
        <v>99</v>
      </c>
      <c r="C36" s="44"/>
      <c r="D36" s="35"/>
    </row>
    <row r="37" spans="1:4" ht="15.75" thickBot="1">
      <c r="A37" s="32" t="s">
        <v>150</v>
      </c>
      <c r="B37" s="32" t="s">
        <v>185</v>
      </c>
      <c r="C37" s="33">
        <f>SUM(C38:C39,C44:C48)</f>
        <v>21956</v>
      </c>
      <c r="D37" s="33">
        <f>SUM(D38:D39,D44:D48)</f>
        <v>18593</v>
      </c>
    </row>
    <row r="38" spans="1:4" ht="15.75" thickBot="1">
      <c r="A38" s="34" t="s">
        <v>104</v>
      </c>
      <c r="B38" s="34" t="s">
        <v>101</v>
      </c>
      <c r="C38" s="43"/>
      <c r="D38" s="35"/>
    </row>
    <row r="39" spans="1:4" ht="15.75" thickBot="1">
      <c r="A39" s="34"/>
      <c r="B39" s="34" t="s">
        <v>106</v>
      </c>
      <c r="C39" s="43">
        <f>SUM(C40:C43)</f>
        <v>0</v>
      </c>
      <c r="D39" s="35">
        <f>SUM(D40:D43)</f>
        <v>0</v>
      </c>
    </row>
    <row r="40" spans="1:4" ht="15.75" thickBot="1">
      <c r="A40" s="34" t="s">
        <v>107</v>
      </c>
      <c r="B40" s="34" t="s">
        <v>189</v>
      </c>
      <c r="C40" s="44"/>
      <c r="D40" s="35"/>
    </row>
    <row r="41" spans="1:4" ht="15.75" thickBot="1">
      <c r="A41" s="34" t="s">
        <v>109</v>
      </c>
      <c r="B41" s="34" t="s">
        <v>190</v>
      </c>
      <c r="C41" s="44"/>
      <c r="D41" s="35"/>
    </row>
    <row r="42" spans="1:4" ht="15.75" thickBot="1">
      <c r="A42" s="34" t="s">
        <v>111</v>
      </c>
      <c r="B42" s="34" t="s">
        <v>191</v>
      </c>
      <c r="C42" s="44"/>
      <c r="D42" s="35"/>
    </row>
    <row r="43" spans="1:4" ht="18" customHeight="1" thickBot="1">
      <c r="A43" s="34" t="s">
        <v>113</v>
      </c>
      <c r="B43" s="34" t="s">
        <v>192</v>
      </c>
      <c r="C43" s="44"/>
      <c r="D43" s="35"/>
    </row>
    <row r="44" spans="1:4" ht="23.25" thickBot="1">
      <c r="A44" s="34" t="s">
        <v>115</v>
      </c>
      <c r="B44" s="34" t="s">
        <v>116</v>
      </c>
      <c r="C44" s="43">
        <v>21956</v>
      </c>
      <c r="D44" s="43">
        <v>18593</v>
      </c>
    </row>
    <row r="45" spans="1:4" ht="15.75" thickBot="1">
      <c r="A45" s="34" t="s">
        <v>117</v>
      </c>
      <c r="B45" s="34" t="s">
        <v>118</v>
      </c>
      <c r="C45" s="44"/>
      <c r="D45" s="35"/>
    </row>
    <row r="46" spans="1:4" ht="15.75" thickBot="1">
      <c r="A46" s="34" t="s">
        <v>119</v>
      </c>
      <c r="B46" s="34" t="s">
        <v>120</v>
      </c>
      <c r="C46" s="44"/>
      <c r="D46" s="35"/>
    </row>
    <row r="47" spans="1:4" ht="15.75" thickBot="1">
      <c r="A47" s="34" t="s">
        <v>193</v>
      </c>
      <c r="B47" s="34" t="s">
        <v>122</v>
      </c>
      <c r="C47" s="44"/>
      <c r="D47" s="35"/>
    </row>
    <row r="48" spans="1:4" ht="15.75" thickBot="1">
      <c r="A48" s="34" t="s">
        <v>194</v>
      </c>
      <c r="B48" s="34" t="s">
        <v>124</v>
      </c>
      <c r="C48" s="43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934</v>
      </c>
      <c r="D49" s="33">
        <f>SUM(D50:D52,D57:D58,D61:D62)</f>
        <v>3155</v>
      </c>
    </row>
    <row r="50" spans="1:4" ht="23.25" thickBot="1">
      <c r="A50" s="34" t="s">
        <v>126</v>
      </c>
      <c r="B50" s="34" t="s">
        <v>127</v>
      </c>
      <c r="C50" s="43"/>
      <c r="D50" s="35"/>
    </row>
    <row r="51" spans="1:4" ht="23.25" thickBot="1">
      <c r="A51" s="34" t="s">
        <v>129</v>
      </c>
      <c r="B51" s="34" t="s">
        <v>128</v>
      </c>
      <c r="C51" s="44"/>
      <c r="D51" s="35"/>
    </row>
    <row r="52" spans="1:4" ht="15.75" thickBot="1">
      <c r="A52" s="34"/>
      <c r="B52" s="34" t="s">
        <v>130</v>
      </c>
      <c r="C52" s="43">
        <v>1</v>
      </c>
      <c r="D52" s="35">
        <f>SUM(D53:D56)</f>
        <v>2</v>
      </c>
    </row>
    <row r="53" spans="1:4" ht="15.75" thickBot="1">
      <c r="A53" s="34" t="s">
        <v>131</v>
      </c>
      <c r="B53" s="34" t="s">
        <v>189</v>
      </c>
      <c r="C53" s="44"/>
      <c r="D53" s="35"/>
    </row>
    <row r="54" spans="1:4" ht="15.75" thickBot="1">
      <c r="A54" s="34" t="s">
        <v>132</v>
      </c>
      <c r="B54" s="34" t="s">
        <v>190</v>
      </c>
      <c r="C54" s="44"/>
      <c r="D54" s="35"/>
    </row>
    <row r="55" spans="1:4" ht="15.75" thickBot="1">
      <c r="A55" s="34" t="s">
        <v>133</v>
      </c>
      <c r="B55" s="34" t="s">
        <v>191</v>
      </c>
      <c r="C55" s="44"/>
      <c r="D55" s="35"/>
    </row>
    <row r="56" spans="1:4" ht="42" customHeight="1" thickBot="1">
      <c r="A56" s="34" t="s">
        <v>134</v>
      </c>
      <c r="B56" s="34" t="s">
        <v>196</v>
      </c>
      <c r="C56" s="43">
        <v>2</v>
      </c>
      <c r="D56" s="35">
        <v>2</v>
      </c>
    </row>
    <row r="57" spans="1:4" ht="31.5" customHeight="1" thickBot="1">
      <c r="A57" s="34" t="s">
        <v>136</v>
      </c>
      <c r="B57" s="34" t="s">
        <v>137</v>
      </c>
      <c r="C57" s="43">
        <v>824</v>
      </c>
      <c r="D57" s="43">
        <v>2992</v>
      </c>
    </row>
    <row r="58" spans="1:4" ht="15.75" thickBot="1">
      <c r="A58" s="34"/>
      <c r="B58" s="34" t="s">
        <v>138</v>
      </c>
      <c r="C58" s="43">
        <f>SUM(C59:C60)</f>
        <v>109</v>
      </c>
      <c r="D58" s="35">
        <f>SUM(D59:D60)</f>
        <v>161</v>
      </c>
    </row>
    <row r="59" spans="1:4" ht="15.75" thickBot="1">
      <c r="A59" s="34" t="s">
        <v>139</v>
      </c>
      <c r="B59" s="34" t="s">
        <v>197</v>
      </c>
      <c r="C59" s="43"/>
      <c r="D59" s="35"/>
    </row>
    <row r="60" spans="1:4" ht="15.75" thickBot="1">
      <c r="A60" s="34" t="s">
        <v>141</v>
      </c>
      <c r="B60" s="34" t="s">
        <v>198</v>
      </c>
      <c r="C60" s="43">
        <v>109</v>
      </c>
      <c r="D60" s="43">
        <v>161</v>
      </c>
    </row>
    <row r="61" spans="1:4" ht="15.75" thickBot="1">
      <c r="A61" s="34" t="s">
        <v>143</v>
      </c>
      <c r="B61" s="34" t="s">
        <v>144</v>
      </c>
      <c r="C61" s="44"/>
      <c r="D61" s="35"/>
    </row>
    <row r="62" spans="1:4" ht="15.75" thickBot="1">
      <c r="A62" s="34" t="s">
        <v>199</v>
      </c>
      <c r="B62" s="34" t="s">
        <v>146</v>
      </c>
      <c r="C62" s="44"/>
      <c r="D62" s="35"/>
    </row>
    <row r="63" spans="1:4" ht="23.25" customHeight="1" thickBot="1">
      <c r="A63" s="36"/>
      <c r="B63" s="36" t="s">
        <v>147</v>
      </c>
      <c r="C63" s="37">
        <f>C24+C37+C49</f>
        <v>165908</v>
      </c>
      <c r="D63" s="37">
        <f>D24+D37+D49</f>
        <v>164002</v>
      </c>
    </row>
    <row r="66" ht="15">
      <c r="A66" s="38" t="s">
        <v>204</v>
      </c>
    </row>
    <row r="68" spans="3:4" ht="15">
      <c r="C68" s="40"/>
      <c r="D68" s="4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39">
        <v>44012</v>
      </c>
      <c r="D3" s="39">
        <v>43830</v>
      </c>
    </row>
    <row r="4" spans="1:4" ht="18.75" customHeight="1" thickBot="1">
      <c r="A4" s="32" t="s">
        <v>150</v>
      </c>
      <c r="B4" s="32" t="s">
        <v>153</v>
      </c>
      <c r="C4" s="33">
        <f>SUM(C5:C11)</f>
        <v>105914</v>
      </c>
      <c r="D4" s="33">
        <f>SUM(D5:D11)</f>
        <v>104707</v>
      </c>
    </row>
    <row r="5" spans="1:4" ht="34.5" thickBot="1">
      <c r="A5" s="34" t="s">
        <v>200</v>
      </c>
      <c r="B5" s="34" t="s">
        <v>30</v>
      </c>
      <c r="C5" s="35">
        <v>94728</v>
      </c>
      <c r="D5" s="35">
        <v>92716</v>
      </c>
    </row>
    <row r="6" spans="1:4" ht="45.75" thickBot="1">
      <c r="A6" s="34" t="s">
        <v>201</v>
      </c>
      <c r="B6" s="34" t="s">
        <v>38</v>
      </c>
      <c r="C6" s="35">
        <v>6929</v>
      </c>
      <c r="D6" s="35">
        <v>7750</v>
      </c>
    </row>
    <row r="7" spans="1:4" ht="15.75" thickBot="1">
      <c r="A7" s="34" t="s">
        <v>202</v>
      </c>
      <c r="B7" s="34" t="s">
        <v>43</v>
      </c>
      <c r="C7" s="35"/>
      <c r="D7" s="35"/>
    </row>
    <row r="8" spans="1:4" ht="29.25" customHeight="1" thickBot="1">
      <c r="A8" s="34" t="s">
        <v>47</v>
      </c>
      <c r="B8" s="34" t="s">
        <v>48</v>
      </c>
      <c r="C8" s="35"/>
      <c r="D8" s="35"/>
    </row>
    <row r="9" spans="1:4" ht="35.25" customHeight="1" thickBot="1">
      <c r="A9" s="34" t="s">
        <v>49</v>
      </c>
      <c r="B9" s="34" t="s">
        <v>50</v>
      </c>
      <c r="C9" s="35">
        <v>127</v>
      </c>
      <c r="D9" s="35">
        <v>111</v>
      </c>
    </row>
    <row r="10" spans="1:4" ht="15.75" thickBot="1">
      <c r="A10" s="34"/>
      <c r="B10" s="34" t="s">
        <v>51</v>
      </c>
      <c r="C10" s="35">
        <v>4130</v>
      </c>
      <c r="D10" s="35">
        <v>4130</v>
      </c>
    </row>
    <row r="11" spans="1:4" ht="15.75" thickBot="1">
      <c r="A11" s="34" t="s">
        <v>161</v>
      </c>
      <c r="B11" s="34" t="s">
        <v>53</v>
      </c>
      <c r="C11" s="35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10227</v>
      </c>
      <c r="D12" s="33">
        <f>SUM(D13:D15,D19:D22)</f>
        <v>14933</v>
      </c>
    </row>
    <row r="13" spans="1:4" ht="23.25" thickBot="1">
      <c r="A13" s="34" t="s">
        <v>203</v>
      </c>
      <c r="B13" s="34" t="s">
        <v>55</v>
      </c>
      <c r="C13" s="35"/>
      <c r="D13" s="35"/>
    </row>
    <row r="14" spans="1:4" ht="15.75" thickBot="1">
      <c r="A14" s="34" t="s">
        <v>64</v>
      </c>
      <c r="B14" s="34" t="s">
        <v>63</v>
      </c>
      <c r="C14" s="35">
        <v>1979</v>
      </c>
      <c r="D14" s="35">
        <v>1885</v>
      </c>
    </row>
    <row r="15" spans="1:4" ht="15.75" thickBot="1">
      <c r="A15" s="34"/>
      <c r="B15" s="34" t="s">
        <v>66</v>
      </c>
      <c r="C15" s="35">
        <f>SUM(C16:C18)</f>
        <v>5562</v>
      </c>
      <c r="D15" s="35">
        <f>SUM(D16:D18)</f>
        <v>6408</v>
      </c>
    </row>
    <row r="16" spans="1:4" ht="24" customHeight="1" thickBot="1">
      <c r="A16" s="34" t="s">
        <v>169</v>
      </c>
      <c r="B16" s="34" t="s">
        <v>170</v>
      </c>
      <c r="C16" s="35">
        <v>4847</v>
      </c>
      <c r="D16" s="35">
        <v>5566</v>
      </c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>
        <v>715</v>
      </c>
      <c r="D18" s="35">
        <v>842</v>
      </c>
    </row>
    <row r="19" spans="1:4" ht="46.5" customHeight="1" thickBot="1">
      <c r="A19" s="34" t="s">
        <v>72</v>
      </c>
      <c r="B19" s="34" t="s">
        <v>73</v>
      </c>
      <c r="C19" s="35"/>
      <c r="D19" s="35"/>
    </row>
    <row r="20" spans="1:4" ht="52.5" customHeight="1" thickBot="1">
      <c r="A20" s="34" t="s">
        <v>74</v>
      </c>
      <c r="B20" s="34" t="s">
        <v>75</v>
      </c>
      <c r="C20" s="35">
        <v>2025</v>
      </c>
      <c r="D20" s="35">
        <v>1314</v>
      </c>
    </row>
    <row r="21" spans="1:4" ht="15.75" thickBot="1">
      <c r="A21" s="34" t="s">
        <v>76</v>
      </c>
      <c r="B21" s="34" t="s">
        <v>77</v>
      </c>
      <c r="C21" s="35"/>
      <c r="D21" s="35"/>
    </row>
    <row r="22" spans="1:4" ht="15.75" thickBot="1">
      <c r="A22" s="34"/>
      <c r="B22" s="34" t="s">
        <v>78</v>
      </c>
      <c r="C22" s="35">
        <v>661</v>
      </c>
      <c r="D22" s="35">
        <v>5326</v>
      </c>
    </row>
    <row r="23" spans="1:4" ht="25.5" customHeight="1" thickBot="1">
      <c r="A23" s="36"/>
      <c r="B23" s="36" t="s">
        <v>79</v>
      </c>
      <c r="C23" s="37">
        <f>C4+C12</f>
        <v>116141</v>
      </c>
      <c r="D23" s="37">
        <f>D4+D12</f>
        <v>119640</v>
      </c>
    </row>
    <row r="24" spans="1:4" ht="15.75" thickBot="1">
      <c r="A24" s="32" t="s">
        <v>150</v>
      </c>
      <c r="B24" s="32" t="s">
        <v>173</v>
      </c>
      <c r="C24" s="33">
        <f>C25+C35+C36</f>
        <v>-19670</v>
      </c>
      <c r="D24" s="33">
        <f>D25+D35+D36</f>
        <v>-16041</v>
      </c>
    </row>
    <row r="25" spans="1:4" ht="15.75" thickBot="1">
      <c r="A25" s="34"/>
      <c r="B25" s="34" t="s">
        <v>81</v>
      </c>
      <c r="C25" s="35">
        <f>SUM(C26:C34)</f>
        <v>-19670</v>
      </c>
      <c r="D25" s="35">
        <f>SUM(D26:D34)</f>
        <v>-16041</v>
      </c>
    </row>
    <row r="26" spans="1:4" ht="15.75" thickBot="1">
      <c r="A26" s="34" t="s">
        <v>174</v>
      </c>
      <c r="B26" s="34" t="s">
        <v>175</v>
      </c>
      <c r="C26" s="35">
        <v>60</v>
      </c>
      <c r="D26" s="35">
        <v>60</v>
      </c>
    </row>
    <row r="27" spans="1:4" ht="15.75" thickBot="1">
      <c r="A27" s="34"/>
      <c r="B27" s="34" t="s">
        <v>176</v>
      </c>
      <c r="C27" s="35"/>
      <c r="D27" s="35"/>
    </row>
    <row r="28" spans="1:4" ht="15.75" thickBot="1">
      <c r="A28" s="34" t="s">
        <v>177</v>
      </c>
      <c r="B28" s="34" t="s">
        <v>178</v>
      </c>
      <c r="C28" s="35">
        <v>-1</v>
      </c>
      <c r="D28" s="35">
        <v>-1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>
        <v>-16099</v>
      </c>
      <c r="D30" s="35">
        <v>-17681</v>
      </c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-3630</v>
      </c>
      <c r="D32" s="35">
        <v>1581</v>
      </c>
    </row>
    <row r="33" spans="1:4" ht="15.75" thickBot="1">
      <c r="A33" s="34" t="s">
        <v>93</v>
      </c>
      <c r="B33" s="34" t="s">
        <v>183</v>
      </c>
      <c r="C33" s="35"/>
      <c r="D33" s="35"/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/>
      <c r="D36" s="35"/>
    </row>
    <row r="37" spans="1:4" ht="15.75" thickBot="1">
      <c r="A37" s="32" t="s">
        <v>150</v>
      </c>
      <c r="B37" s="32" t="s">
        <v>185</v>
      </c>
      <c r="C37" s="33">
        <f>SUM(C38:C39,C44:C48)</f>
        <v>123667</v>
      </c>
      <c r="D37" s="33">
        <f>SUM(D38:D39,D44:D48)</f>
        <v>120032</v>
      </c>
    </row>
    <row r="38" spans="1:4" ht="15.75" thickBot="1">
      <c r="A38" s="34" t="s">
        <v>104</v>
      </c>
      <c r="B38" s="34" t="s">
        <v>101</v>
      </c>
      <c r="C38" s="35">
        <v>2474</v>
      </c>
      <c r="D38" s="35">
        <v>2466</v>
      </c>
    </row>
    <row r="39" spans="1:4" ht="15.75" thickBot="1">
      <c r="A39" s="34"/>
      <c r="B39" s="34" t="s">
        <v>106</v>
      </c>
      <c r="C39" s="35">
        <f>SUM(C40:C43)</f>
        <v>232</v>
      </c>
      <c r="D39" s="35">
        <f>SUM(D40:D43)</f>
        <v>150</v>
      </c>
    </row>
    <row r="40" spans="1:4" ht="15.75" thickBot="1">
      <c r="A40" s="34" t="s">
        <v>107</v>
      </c>
      <c r="B40" s="34" t="s">
        <v>189</v>
      </c>
      <c r="C40" s="35"/>
      <c r="D40" s="35"/>
    </row>
    <row r="41" spans="1:4" ht="15.75" thickBot="1">
      <c r="A41" s="34" t="s">
        <v>109</v>
      </c>
      <c r="B41" s="34" t="s">
        <v>190</v>
      </c>
      <c r="C41" s="35"/>
      <c r="D41" s="35"/>
    </row>
    <row r="42" spans="1:4" ht="15.75" thickBot="1">
      <c r="A42" s="34" t="s">
        <v>111</v>
      </c>
      <c r="B42" s="34" t="s">
        <v>191</v>
      </c>
      <c r="C42" s="35"/>
      <c r="D42" s="35"/>
    </row>
    <row r="43" spans="1:4" ht="18" customHeight="1" thickBot="1">
      <c r="A43" s="34" t="s">
        <v>113</v>
      </c>
      <c r="B43" s="34" t="s">
        <v>192</v>
      </c>
      <c r="C43" s="35">
        <v>232</v>
      </c>
      <c r="D43" s="35">
        <v>150</v>
      </c>
    </row>
    <row r="44" spans="1:4" ht="15.75" thickBot="1">
      <c r="A44" s="34" t="s">
        <v>115</v>
      </c>
      <c r="B44" s="34" t="s">
        <v>116</v>
      </c>
      <c r="C44" s="35">
        <v>120961</v>
      </c>
      <c r="D44" s="35">
        <v>117416</v>
      </c>
    </row>
    <row r="45" spans="1:4" ht="15.75" thickBot="1">
      <c r="A45" s="34" t="s">
        <v>117</v>
      </c>
      <c r="B45" s="34" t="s">
        <v>118</v>
      </c>
      <c r="C45" s="35"/>
      <c r="D45" s="35"/>
    </row>
    <row r="46" spans="1:4" ht="15.75" thickBot="1">
      <c r="A46" s="34" t="s">
        <v>119</v>
      </c>
      <c r="B46" s="34" t="s">
        <v>120</v>
      </c>
      <c r="C46" s="35"/>
      <c r="D46" s="35"/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12144</v>
      </c>
      <c r="D49" s="33">
        <f>SUM(D50:D52,D57:D58,D61:D62)</f>
        <v>15649</v>
      </c>
    </row>
    <row r="50" spans="1:4" ht="15.7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/>
      <c r="D51" s="35"/>
    </row>
    <row r="52" spans="1:4" ht="15.75" thickBot="1">
      <c r="A52" s="34"/>
      <c r="B52" s="34" t="s">
        <v>130</v>
      </c>
      <c r="C52" s="35">
        <f>SUM(C53:C56)</f>
        <v>894</v>
      </c>
      <c r="D52" s="35">
        <f>SUM(D53:D56)</f>
        <v>293</v>
      </c>
    </row>
    <row r="53" spans="1:4" ht="15.75" thickBot="1">
      <c r="A53" s="34" t="s">
        <v>131</v>
      </c>
      <c r="B53" s="34" t="s">
        <v>189</v>
      </c>
      <c r="C53" s="35"/>
      <c r="D53" s="35"/>
    </row>
    <row r="54" spans="1:4" ht="15.75" thickBot="1">
      <c r="A54" s="34" t="s">
        <v>132</v>
      </c>
      <c r="B54" s="34" t="s">
        <v>190</v>
      </c>
      <c r="C54" s="35"/>
      <c r="D54" s="35"/>
    </row>
    <row r="55" spans="1:4" ht="15.75" thickBot="1">
      <c r="A55" s="34" t="s">
        <v>133</v>
      </c>
      <c r="B55" s="34" t="s">
        <v>191</v>
      </c>
      <c r="C55" s="35"/>
      <c r="D55" s="35"/>
    </row>
    <row r="56" spans="1:4" ht="42" customHeight="1" thickBot="1">
      <c r="A56" s="34" t="s">
        <v>134</v>
      </c>
      <c r="B56" s="34" t="s">
        <v>196</v>
      </c>
      <c r="C56" s="35">
        <v>894</v>
      </c>
      <c r="D56" s="35">
        <v>293</v>
      </c>
    </row>
    <row r="57" spans="1:4" ht="31.5" customHeight="1" thickBot="1">
      <c r="A57" s="34" t="s">
        <v>136</v>
      </c>
      <c r="B57" s="34" t="s">
        <v>137</v>
      </c>
      <c r="C57" s="35">
        <v>1378</v>
      </c>
      <c r="D57" s="35">
        <v>5545</v>
      </c>
    </row>
    <row r="58" spans="1:4" ht="15.75" thickBot="1">
      <c r="A58" s="34"/>
      <c r="B58" s="34" t="s">
        <v>138</v>
      </c>
      <c r="C58" s="35">
        <f>SUM(C59:C60)</f>
        <v>9872</v>
      </c>
      <c r="D58" s="35">
        <f>SUM(D59:D60)</f>
        <v>9811</v>
      </c>
    </row>
    <row r="59" spans="1:4" ht="15.75" thickBot="1">
      <c r="A59" s="34" t="s">
        <v>139</v>
      </c>
      <c r="B59" s="34" t="s">
        <v>197</v>
      </c>
      <c r="C59" s="35">
        <v>1355</v>
      </c>
      <c r="D59" s="35">
        <v>1247</v>
      </c>
    </row>
    <row r="60" spans="1:4" ht="15.75" thickBot="1">
      <c r="A60" s="34" t="s">
        <v>141</v>
      </c>
      <c r="B60" s="34" t="s">
        <v>198</v>
      </c>
      <c r="C60" s="35">
        <v>8517</v>
      </c>
      <c r="D60" s="35">
        <v>8564</v>
      </c>
    </row>
    <row r="61" spans="1:4" ht="15.75" thickBot="1">
      <c r="A61" s="34" t="s">
        <v>143</v>
      </c>
      <c r="B61" s="34" t="s">
        <v>144</v>
      </c>
      <c r="C61" s="35"/>
      <c r="D61" s="35"/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116141</v>
      </c>
      <c r="D63" s="37">
        <f>D24+D37+D49</f>
        <v>119640</v>
      </c>
    </row>
    <row r="66" ht="15">
      <c r="A66" s="38" t="s">
        <v>204</v>
      </c>
    </row>
    <row r="70" ht="15">
      <c r="C70" s="4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31">
        <v>44012</v>
      </c>
      <c r="D3" s="31">
        <v>43830</v>
      </c>
    </row>
    <row r="4" spans="1:4" ht="18.75" customHeight="1" thickBot="1">
      <c r="A4" s="32" t="s">
        <v>150</v>
      </c>
      <c r="B4" s="32" t="s">
        <v>153</v>
      </c>
      <c r="C4" s="33">
        <f>SUM(C5:C11)</f>
        <v>3143</v>
      </c>
      <c r="D4" s="33">
        <f>SUM(D5:D11)</f>
        <v>3183</v>
      </c>
    </row>
    <row r="5" spans="1:4" ht="34.5" thickBot="1">
      <c r="A5" s="34" t="s">
        <v>200</v>
      </c>
      <c r="B5" s="34" t="s">
        <v>30</v>
      </c>
      <c r="C5" s="35">
        <v>33</v>
      </c>
      <c r="D5" s="35">
        <v>33</v>
      </c>
    </row>
    <row r="6" spans="1:4" ht="45.75" thickBot="1">
      <c r="A6" s="34" t="s">
        <v>201</v>
      </c>
      <c r="B6" s="34" t="s">
        <v>38</v>
      </c>
      <c r="C6" s="35">
        <v>2418</v>
      </c>
      <c r="D6" s="35">
        <v>2458</v>
      </c>
    </row>
    <row r="7" spans="1:4" ht="15.75" thickBot="1">
      <c r="A7" s="34" t="s">
        <v>202</v>
      </c>
      <c r="B7" s="34" t="s">
        <v>43</v>
      </c>
      <c r="C7" s="35"/>
      <c r="D7" s="35">
        <v>0</v>
      </c>
    </row>
    <row r="8" spans="1:4" ht="29.25" customHeight="1" thickBot="1">
      <c r="A8" s="34" t="s">
        <v>47</v>
      </c>
      <c r="B8" s="34" t="s">
        <v>48</v>
      </c>
      <c r="C8" s="35">
        <v>5</v>
      </c>
      <c r="D8" s="35">
        <v>5</v>
      </c>
    </row>
    <row r="9" spans="1:4" ht="35.25" customHeight="1" thickBot="1">
      <c r="A9" s="34" t="s">
        <v>49</v>
      </c>
      <c r="B9" s="34" t="s">
        <v>50</v>
      </c>
      <c r="C9" s="35">
        <v>12</v>
      </c>
      <c r="D9" s="35">
        <v>12</v>
      </c>
    </row>
    <row r="10" spans="1:4" ht="15.75" thickBot="1">
      <c r="A10" s="34"/>
      <c r="B10" s="34" t="s">
        <v>51</v>
      </c>
      <c r="C10" s="35">
        <v>675</v>
      </c>
      <c r="D10" s="35">
        <v>675</v>
      </c>
    </row>
    <row r="11" spans="1:4" ht="15.75" thickBot="1">
      <c r="A11" s="34" t="s">
        <v>161</v>
      </c>
      <c r="B11" s="34" t="s">
        <v>53</v>
      </c>
      <c r="C11" s="35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8197</v>
      </c>
      <c r="D12" s="33">
        <f>SUM(D13:D15,D19:D22)</f>
        <v>7892</v>
      </c>
    </row>
    <row r="13" spans="1:4" ht="23.25" thickBot="1">
      <c r="A13" s="34" t="s">
        <v>203</v>
      </c>
      <c r="B13" s="34" t="s">
        <v>55</v>
      </c>
      <c r="C13" s="35"/>
      <c r="D13" s="35"/>
    </row>
    <row r="14" spans="1:4" ht="15.75" thickBot="1">
      <c r="A14" s="34" t="s">
        <v>64</v>
      </c>
      <c r="B14" s="34" t="s">
        <v>63</v>
      </c>
      <c r="C14" s="35">
        <v>6142</v>
      </c>
      <c r="D14" s="35">
        <v>5999</v>
      </c>
    </row>
    <row r="15" spans="1:4" ht="15.75" thickBot="1">
      <c r="A15" s="34"/>
      <c r="B15" s="34" t="s">
        <v>66</v>
      </c>
      <c r="C15" s="35">
        <f>SUM(C16:C18)</f>
        <v>1798</v>
      </c>
      <c r="D15" s="35">
        <f>SUM(D16:D18)</f>
        <v>1638</v>
      </c>
    </row>
    <row r="16" spans="1:4" ht="24" customHeight="1" thickBot="1">
      <c r="A16" s="34" t="s">
        <v>169</v>
      </c>
      <c r="B16" s="34" t="s">
        <v>170</v>
      </c>
      <c r="C16" s="35">
        <v>1798</v>
      </c>
      <c r="D16" s="35">
        <v>1631</v>
      </c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/>
      <c r="D18" s="35">
        <v>7</v>
      </c>
    </row>
    <row r="19" spans="1:4" ht="46.5" customHeight="1" thickBot="1">
      <c r="A19" s="34" t="s">
        <v>72</v>
      </c>
      <c r="B19" s="34" t="s">
        <v>73</v>
      </c>
      <c r="C19" s="35"/>
      <c r="D19" s="35"/>
    </row>
    <row r="20" spans="1:4" ht="52.5" customHeight="1" thickBot="1">
      <c r="A20" s="34" t="s">
        <v>74</v>
      </c>
      <c r="B20" s="34" t="s">
        <v>75</v>
      </c>
      <c r="C20" s="35"/>
      <c r="D20" s="35"/>
    </row>
    <row r="21" spans="1:4" ht="15.75" thickBot="1">
      <c r="A21" s="34" t="s">
        <v>76</v>
      </c>
      <c r="B21" s="34" t="s">
        <v>77</v>
      </c>
      <c r="C21" s="35"/>
      <c r="D21" s="35"/>
    </row>
    <row r="22" spans="1:4" ht="15.75" thickBot="1">
      <c r="A22" s="34"/>
      <c r="B22" s="34" t="s">
        <v>78</v>
      </c>
      <c r="C22" s="35">
        <v>257</v>
      </c>
      <c r="D22" s="35">
        <v>255</v>
      </c>
    </row>
    <row r="23" spans="1:4" ht="25.5" customHeight="1" thickBot="1">
      <c r="A23" s="36"/>
      <c r="B23" s="36" t="s">
        <v>79</v>
      </c>
      <c r="C23" s="37">
        <f>C4+C12</f>
        <v>11340</v>
      </c>
      <c r="D23" s="37">
        <f>D4+D12</f>
        <v>11075</v>
      </c>
    </row>
    <row r="24" spans="1:4" ht="15.75" thickBot="1">
      <c r="A24" s="32" t="s">
        <v>150</v>
      </c>
      <c r="B24" s="32" t="s">
        <v>173</v>
      </c>
      <c r="C24" s="33">
        <f>C25+C35+C36</f>
        <v>9270</v>
      </c>
      <c r="D24" s="33">
        <f>D25+D35+D36</f>
        <v>9099</v>
      </c>
    </row>
    <row r="25" spans="1:4" ht="15.75" thickBot="1">
      <c r="A25" s="34"/>
      <c r="B25" s="34" t="s">
        <v>81</v>
      </c>
      <c r="C25" s="35">
        <f>SUM(C26:C34)</f>
        <v>9225</v>
      </c>
      <c r="D25" s="35">
        <f>SUM(D26:D34)</f>
        <v>9054</v>
      </c>
    </row>
    <row r="26" spans="1:4" ht="15.75" thickBot="1">
      <c r="A26" s="34" t="s">
        <v>174</v>
      </c>
      <c r="B26" s="34" t="s">
        <v>175</v>
      </c>
      <c r="C26" s="35">
        <v>11600</v>
      </c>
      <c r="D26" s="35">
        <v>11600</v>
      </c>
    </row>
    <row r="27" spans="1:4" ht="15.75" thickBot="1">
      <c r="A27" s="34"/>
      <c r="B27" s="34" t="s">
        <v>176</v>
      </c>
      <c r="C27" s="35"/>
      <c r="D27" s="35"/>
    </row>
    <row r="28" spans="1:4" ht="15.75" thickBot="1">
      <c r="A28" s="34" t="s">
        <v>177</v>
      </c>
      <c r="B28" s="34" t="s">
        <v>178</v>
      </c>
      <c r="C28" s="35">
        <v>-415</v>
      </c>
      <c r="D28" s="35">
        <v>-415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>
        <v>-2131</v>
      </c>
      <c r="D30" s="35">
        <v>-2545</v>
      </c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171</v>
      </c>
      <c r="D32" s="35">
        <v>414</v>
      </c>
    </row>
    <row r="33" spans="1:4" ht="15.75" thickBot="1">
      <c r="A33" s="34" t="s">
        <v>93</v>
      </c>
      <c r="B33" s="34" t="s">
        <v>183</v>
      </c>
      <c r="C33" s="35"/>
      <c r="D33" s="35"/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>
        <v>45</v>
      </c>
      <c r="D36" s="35">
        <v>45</v>
      </c>
    </row>
    <row r="37" spans="1:4" ht="15.75" thickBot="1">
      <c r="A37" s="32" t="s">
        <v>150</v>
      </c>
      <c r="B37" s="32" t="s">
        <v>185</v>
      </c>
      <c r="C37" s="33">
        <f>SUM(C38:C39,C44:C48)</f>
        <v>188</v>
      </c>
      <c r="D37" s="33">
        <f>SUM(D38:D39,D44:D48)</f>
        <v>212</v>
      </c>
    </row>
    <row r="38" spans="1:4" ht="15.75" thickBot="1">
      <c r="A38" s="34" t="s">
        <v>104</v>
      </c>
      <c r="B38" s="34" t="s">
        <v>101</v>
      </c>
      <c r="C38" s="35"/>
      <c r="D38" s="35"/>
    </row>
    <row r="39" spans="1:4" ht="15.75" thickBot="1">
      <c r="A39" s="34"/>
      <c r="B39" s="34" t="s">
        <v>106</v>
      </c>
      <c r="C39" s="35">
        <f>SUM(C40:C43)</f>
        <v>162</v>
      </c>
      <c r="D39" s="35">
        <f>SUM(D40:D43)</f>
        <v>179</v>
      </c>
    </row>
    <row r="40" spans="1:4" ht="15.75" thickBot="1">
      <c r="A40" s="34" t="s">
        <v>107</v>
      </c>
      <c r="B40" s="34" t="s">
        <v>189</v>
      </c>
      <c r="C40" s="35"/>
      <c r="D40" s="35"/>
    </row>
    <row r="41" spans="1:4" ht="15.75" thickBot="1">
      <c r="A41" s="34" t="s">
        <v>109</v>
      </c>
      <c r="B41" s="34" t="s">
        <v>190</v>
      </c>
      <c r="C41" s="35"/>
      <c r="D41" s="35"/>
    </row>
    <row r="42" spans="1:4" ht="15.75" thickBot="1">
      <c r="A42" s="34" t="s">
        <v>111</v>
      </c>
      <c r="B42" s="34" t="s">
        <v>191</v>
      </c>
      <c r="C42" s="35"/>
      <c r="D42" s="35"/>
    </row>
    <row r="43" spans="1:4" ht="18" customHeight="1" thickBot="1">
      <c r="A43" s="34" t="s">
        <v>113</v>
      </c>
      <c r="B43" s="34" t="s">
        <v>192</v>
      </c>
      <c r="C43" s="35">
        <v>162</v>
      </c>
      <c r="D43" s="35">
        <v>179</v>
      </c>
    </row>
    <row r="44" spans="1:4" ht="15.75" thickBot="1">
      <c r="A44" s="34" t="s">
        <v>115</v>
      </c>
      <c r="B44" s="34" t="s">
        <v>116</v>
      </c>
      <c r="C44" s="35"/>
      <c r="D44" s="35"/>
    </row>
    <row r="45" spans="1:4" ht="15.75" thickBot="1">
      <c r="A45" s="34" t="s">
        <v>117</v>
      </c>
      <c r="B45" s="34" t="s">
        <v>118</v>
      </c>
      <c r="C45" s="35">
        <v>15</v>
      </c>
      <c r="D45" s="35">
        <v>15</v>
      </c>
    </row>
    <row r="46" spans="1:4" ht="15.75" thickBot="1">
      <c r="A46" s="34" t="s">
        <v>119</v>
      </c>
      <c r="B46" s="34" t="s">
        <v>120</v>
      </c>
      <c r="C46" s="35">
        <v>11</v>
      </c>
      <c r="D46" s="35">
        <v>18</v>
      </c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1882</v>
      </c>
      <c r="D49" s="33">
        <f>SUM(D50:D52,D57:D58,D61:D62)</f>
        <v>1764</v>
      </c>
    </row>
    <row r="50" spans="1:4" ht="15.7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/>
      <c r="D51" s="35"/>
    </row>
    <row r="52" spans="1:4" ht="15.75" thickBot="1">
      <c r="A52" s="34"/>
      <c r="B52" s="34" t="s">
        <v>130</v>
      </c>
      <c r="C52" s="35">
        <f>SUM(C53:C56)</f>
        <v>8</v>
      </c>
      <c r="D52" s="35">
        <f>SUM(D53:D56)</f>
        <v>2</v>
      </c>
    </row>
    <row r="53" spans="1:4" ht="15.75" thickBot="1">
      <c r="A53" s="34" t="s">
        <v>131</v>
      </c>
      <c r="B53" s="34" t="s">
        <v>189</v>
      </c>
      <c r="C53" s="35"/>
      <c r="D53" s="35"/>
    </row>
    <row r="54" spans="1:4" ht="15.75" thickBot="1">
      <c r="A54" s="34" t="s">
        <v>132</v>
      </c>
      <c r="B54" s="34" t="s">
        <v>190</v>
      </c>
      <c r="C54" s="35">
        <v>8</v>
      </c>
      <c r="D54" s="35">
        <v>2</v>
      </c>
    </row>
    <row r="55" spans="1:4" ht="15.75" thickBot="1">
      <c r="A55" s="34" t="s">
        <v>133</v>
      </c>
      <c r="B55" s="34" t="s">
        <v>191</v>
      </c>
      <c r="C55" s="35"/>
      <c r="D55" s="35"/>
    </row>
    <row r="56" spans="1:4" ht="42" customHeight="1" thickBot="1">
      <c r="A56" s="34" t="s">
        <v>134</v>
      </c>
      <c r="B56" s="34" t="s">
        <v>196</v>
      </c>
      <c r="C56" s="35"/>
      <c r="D56" s="35"/>
    </row>
    <row r="57" spans="1:4" ht="31.5" customHeight="1" thickBot="1">
      <c r="A57" s="34" t="s">
        <v>136</v>
      </c>
      <c r="B57" s="34" t="s">
        <v>137</v>
      </c>
      <c r="C57" s="35"/>
      <c r="D57" s="35"/>
    </row>
    <row r="58" spans="1:4" ht="15.75" thickBot="1">
      <c r="A58" s="34"/>
      <c r="B58" s="34" t="s">
        <v>138</v>
      </c>
      <c r="C58" s="35">
        <f>SUM(C59:C60)</f>
        <v>1874</v>
      </c>
      <c r="D58" s="35">
        <f>SUM(D59:D60)</f>
        <v>1762</v>
      </c>
    </row>
    <row r="59" spans="1:4" ht="15.75" thickBot="1">
      <c r="A59" s="34" t="s">
        <v>139</v>
      </c>
      <c r="B59" s="34" t="s">
        <v>197</v>
      </c>
      <c r="C59" s="35"/>
      <c r="D59" s="35"/>
    </row>
    <row r="60" spans="1:4" ht="15.75" thickBot="1">
      <c r="A60" s="34" t="s">
        <v>141</v>
      </c>
      <c r="B60" s="34" t="s">
        <v>198</v>
      </c>
      <c r="C60" s="35">
        <v>1874</v>
      </c>
      <c r="D60" s="35">
        <v>1762</v>
      </c>
    </row>
    <row r="61" spans="1:4" ht="15.75" thickBot="1">
      <c r="A61" s="34" t="s">
        <v>143</v>
      </c>
      <c r="B61" s="34" t="s">
        <v>144</v>
      </c>
      <c r="C61" s="35"/>
      <c r="D61" s="35"/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11340</v>
      </c>
      <c r="D63" s="37">
        <f>D24+D37+D49</f>
        <v>11075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2.140625" style="0" customWidth="1"/>
    <col min="6" max="6" width="18.57421875" style="0" customWidth="1"/>
    <col min="7" max="8" width="15.28125" style="0" bestFit="1" customWidth="1"/>
  </cols>
  <sheetData>
    <row r="1" spans="1:4" ht="12.75" customHeight="1" thickBot="1">
      <c r="A1" s="60" t="s">
        <v>23</v>
      </c>
      <c r="B1" s="60"/>
      <c r="C1" s="60"/>
      <c r="D1" s="60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213</v>
      </c>
      <c r="D3" s="29">
        <v>2019</v>
      </c>
    </row>
    <row r="4" spans="1:8" ht="18.75" customHeight="1" thickBot="1">
      <c r="A4" s="32" t="s">
        <v>150</v>
      </c>
      <c r="B4" s="32" t="s">
        <v>153</v>
      </c>
      <c r="C4" s="63">
        <f>SUM(C5:C11)</f>
        <v>229</v>
      </c>
      <c r="D4" s="63">
        <f>SUM(D5:D11)</f>
        <v>212</v>
      </c>
      <c r="E4" s="61"/>
      <c r="F4" s="61"/>
      <c r="G4" s="61"/>
      <c r="H4" s="61"/>
    </row>
    <row r="5" spans="1:8" ht="34.5" thickBot="1">
      <c r="A5" s="34" t="s">
        <v>200</v>
      </c>
      <c r="B5" s="34" t="s">
        <v>30</v>
      </c>
      <c r="C5" s="64"/>
      <c r="D5" s="64"/>
      <c r="E5" s="61"/>
      <c r="F5" s="61"/>
      <c r="G5" s="61"/>
      <c r="H5" s="61"/>
    </row>
    <row r="6" spans="1:8" ht="45.75" thickBot="1">
      <c r="A6" s="34" t="s">
        <v>201</v>
      </c>
      <c r="B6" s="34" t="s">
        <v>38</v>
      </c>
      <c r="C6" s="64">
        <v>227</v>
      </c>
      <c r="D6" s="64">
        <v>210</v>
      </c>
      <c r="E6" s="61"/>
      <c r="F6" s="61"/>
      <c r="G6" s="61"/>
      <c r="H6" s="61"/>
    </row>
    <row r="7" spans="1:8" ht="15.75" thickBot="1">
      <c r="A7" s="34" t="s">
        <v>202</v>
      </c>
      <c r="B7" s="34" t="s">
        <v>43</v>
      </c>
      <c r="C7" s="64"/>
      <c r="D7" s="64"/>
      <c r="E7" s="61"/>
      <c r="F7" s="61"/>
      <c r="G7" s="61"/>
      <c r="H7" s="61"/>
    </row>
    <row r="8" spans="1:8" ht="29.25" customHeight="1" thickBot="1">
      <c r="A8" s="34" t="s">
        <v>47</v>
      </c>
      <c r="B8" s="34" t="s">
        <v>48</v>
      </c>
      <c r="C8" s="64"/>
      <c r="D8" s="64"/>
      <c r="E8" s="61"/>
      <c r="F8" s="61"/>
      <c r="G8" s="61"/>
      <c r="H8" s="61"/>
    </row>
    <row r="9" spans="1:8" ht="35.25" customHeight="1" thickBot="1">
      <c r="A9" s="34" t="s">
        <v>49</v>
      </c>
      <c r="B9" s="34" t="s">
        <v>50</v>
      </c>
      <c r="C9" s="64">
        <v>2</v>
      </c>
      <c r="D9" s="64">
        <v>2</v>
      </c>
      <c r="E9" s="61"/>
      <c r="F9" s="61"/>
      <c r="G9" s="61"/>
      <c r="H9" s="61"/>
    </row>
    <row r="10" spans="1:8" ht="15.75" thickBot="1">
      <c r="A10" s="34"/>
      <c r="B10" s="34" t="s">
        <v>51</v>
      </c>
      <c r="C10" s="64"/>
      <c r="D10" s="64"/>
      <c r="E10" s="61"/>
      <c r="F10" s="61"/>
      <c r="G10" s="61"/>
      <c r="H10" s="61"/>
    </row>
    <row r="11" spans="1:8" ht="15.75" thickBot="1">
      <c r="A11" s="34" t="s">
        <v>161</v>
      </c>
      <c r="B11" s="34" t="s">
        <v>53</v>
      </c>
      <c r="C11" s="64"/>
      <c r="D11" s="64"/>
      <c r="E11" s="61"/>
      <c r="F11" s="61"/>
      <c r="G11" s="61"/>
      <c r="H11" s="61"/>
    </row>
    <row r="12" spans="1:8" ht="15.75" thickBot="1">
      <c r="A12" s="32" t="s">
        <v>150</v>
      </c>
      <c r="B12" s="32" t="s">
        <v>162</v>
      </c>
      <c r="C12" s="63">
        <f>SUM(C13:C15,C19:C22)</f>
        <v>694</v>
      </c>
      <c r="D12" s="63">
        <f>SUM(D13:D15,D19:D22)</f>
        <v>684</v>
      </c>
      <c r="E12" s="61"/>
      <c r="F12" s="61"/>
      <c r="G12" s="61"/>
      <c r="H12" s="61"/>
    </row>
    <row r="13" spans="1:8" ht="23.25" thickBot="1">
      <c r="A13" s="34" t="s">
        <v>203</v>
      </c>
      <c r="B13" s="34" t="s">
        <v>55</v>
      </c>
      <c r="C13" s="64"/>
      <c r="D13" s="64"/>
      <c r="E13" s="61"/>
      <c r="F13" s="61"/>
      <c r="G13" s="61"/>
      <c r="H13" s="61"/>
    </row>
    <row r="14" spans="1:8" ht="15.75" thickBot="1">
      <c r="A14" s="34" t="s">
        <v>64</v>
      </c>
      <c r="B14" s="34" t="s">
        <v>63</v>
      </c>
      <c r="C14" s="64">
        <v>1</v>
      </c>
      <c r="D14" s="64"/>
      <c r="E14" s="61"/>
      <c r="F14" s="61"/>
      <c r="G14" s="61"/>
      <c r="H14" s="61"/>
    </row>
    <row r="15" spans="1:8" ht="15.75" thickBot="1">
      <c r="A15" s="34"/>
      <c r="B15" s="34" t="s">
        <v>66</v>
      </c>
      <c r="C15" s="64">
        <f>SUM(C16:C18)</f>
        <v>316</v>
      </c>
      <c r="D15" s="64">
        <f>SUM(D16:D18)</f>
        <v>257</v>
      </c>
      <c r="E15" s="61"/>
      <c r="F15" s="61"/>
      <c r="G15" s="61"/>
      <c r="H15" s="61"/>
    </row>
    <row r="16" spans="1:8" ht="24" customHeight="1" thickBot="1">
      <c r="A16" s="34" t="s">
        <v>169</v>
      </c>
      <c r="B16" s="34" t="s">
        <v>170</v>
      </c>
      <c r="C16" s="64">
        <v>254</v>
      </c>
      <c r="D16" s="64">
        <v>257</v>
      </c>
      <c r="E16" s="61"/>
      <c r="F16" s="61"/>
      <c r="G16" s="61"/>
      <c r="H16" s="61"/>
    </row>
    <row r="17" spans="1:8" ht="15.75" thickBot="1">
      <c r="A17" s="34"/>
      <c r="B17" s="34" t="s">
        <v>171</v>
      </c>
      <c r="C17" s="64"/>
      <c r="D17" s="64"/>
      <c r="E17" s="61"/>
      <c r="F17" s="61"/>
      <c r="G17" s="61"/>
      <c r="H17" s="61"/>
    </row>
    <row r="18" spans="1:8" ht="15.75" thickBot="1">
      <c r="A18" s="34" t="s">
        <v>70</v>
      </c>
      <c r="B18" s="34" t="s">
        <v>172</v>
      </c>
      <c r="C18" s="64">
        <v>62</v>
      </c>
      <c r="D18" s="64"/>
      <c r="E18" s="61"/>
      <c r="F18" s="61"/>
      <c r="G18" s="61"/>
      <c r="H18" s="61"/>
    </row>
    <row r="19" spans="1:8" ht="46.5" customHeight="1" thickBot="1">
      <c r="A19" s="34" t="s">
        <v>72</v>
      </c>
      <c r="B19" s="34" t="s">
        <v>73</v>
      </c>
      <c r="C19" s="64"/>
      <c r="D19" s="64"/>
      <c r="E19" s="61"/>
      <c r="F19" s="61"/>
      <c r="G19" s="61"/>
      <c r="H19" s="61"/>
    </row>
    <row r="20" spans="1:8" ht="52.5" customHeight="1" thickBot="1">
      <c r="A20" s="34" t="s">
        <v>74</v>
      </c>
      <c r="B20" s="34" t="s">
        <v>75</v>
      </c>
      <c r="C20" s="64">
        <v>3</v>
      </c>
      <c r="D20" s="64">
        <v>3</v>
      </c>
      <c r="E20" s="61"/>
      <c r="F20" s="61"/>
      <c r="G20" s="61"/>
      <c r="H20" s="61"/>
    </row>
    <row r="21" spans="1:8" ht="15.75" thickBot="1">
      <c r="A21" s="34" t="s">
        <v>76</v>
      </c>
      <c r="B21" s="34" t="s">
        <v>77</v>
      </c>
      <c r="C21" s="64"/>
      <c r="D21" s="64"/>
      <c r="E21" s="61"/>
      <c r="F21" s="61"/>
      <c r="G21" s="61"/>
      <c r="H21" s="61"/>
    </row>
    <row r="22" spans="1:8" ht="15.75" thickBot="1">
      <c r="A22" s="34"/>
      <c r="B22" s="34" t="s">
        <v>78</v>
      </c>
      <c r="C22" s="64">
        <v>374</v>
      </c>
      <c r="D22" s="64">
        <v>424</v>
      </c>
      <c r="E22" s="61"/>
      <c r="F22" s="61"/>
      <c r="G22" s="61"/>
      <c r="H22" s="61"/>
    </row>
    <row r="23" spans="1:8" ht="25.5" customHeight="1" thickBot="1">
      <c r="A23" s="36"/>
      <c r="B23" s="36" t="s">
        <v>79</v>
      </c>
      <c r="C23" s="65">
        <f>C4+C12</f>
        <v>923</v>
      </c>
      <c r="D23" s="65">
        <f>D4+D12</f>
        <v>896</v>
      </c>
      <c r="E23" s="61"/>
      <c r="F23" s="61"/>
      <c r="G23" s="61"/>
      <c r="H23" s="61"/>
    </row>
    <row r="24" spans="1:8" ht="15.75" thickBot="1">
      <c r="A24" s="32" t="s">
        <v>150</v>
      </c>
      <c r="B24" s="32" t="s">
        <v>173</v>
      </c>
      <c r="C24" s="63">
        <f>C25+C35+C36</f>
        <v>590</v>
      </c>
      <c r="D24" s="63">
        <f>D25+D35+D36</f>
        <v>541</v>
      </c>
      <c r="E24" s="61"/>
      <c r="F24" s="61"/>
      <c r="G24" s="61"/>
      <c r="H24" s="61"/>
    </row>
    <row r="25" spans="1:8" ht="15.75" thickBot="1">
      <c r="A25" s="34"/>
      <c r="B25" s="34" t="s">
        <v>81</v>
      </c>
      <c r="C25" s="64">
        <f>SUM(C26:C34)</f>
        <v>590</v>
      </c>
      <c r="D25" s="64">
        <f>SUM(D26:D34)</f>
        <v>541</v>
      </c>
      <c r="E25" s="61"/>
      <c r="F25" s="61"/>
      <c r="G25" s="61"/>
      <c r="H25" s="61"/>
    </row>
    <row r="26" spans="1:8" ht="15.75" thickBot="1">
      <c r="A26" s="34" t="s">
        <v>174</v>
      </c>
      <c r="B26" s="34" t="s">
        <v>175</v>
      </c>
      <c r="C26" s="64">
        <v>60</v>
      </c>
      <c r="D26" s="64">
        <v>60</v>
      </c>
      <c r="E26" s="61"/>
      <c r="F26" s="61"/>
      <c r="G26" s="61"/>
      <c r="H26" s="61"/>
    </row>
    <row r="27" spans="1:8" ht="15.75" thickBot="1">
      <c r="A27" s="34"/>
      <c r="B27" s="34" t="s">
        <v>176</v>
      </c>
      <c r="C27" s="64"/>
      <c r="D27" s="64"/>
      <c r="E27" s="61"/>
      <c r="F27" s="61"/>
      <c r="G27" s="61"/>
      <c r="H27" s="61"/>
    </row>
    <row r="28" spans="1:8" ht="15.75" thickBot="1">
      <c r="A28" s="34" t="s">
        <v>177</v>
      </c>
      <c r="B28" s="34" t="s">
        <v>178</v>
      </c>
      <c r="C28" s="64">
        <v>481</v>
      </c>
      <c r="D28" s="64">
        <v>632</v>
      </c>
      <c r="E28" s="61"/>
      <c r="F28" s="61"/>
      <c r="G28" s="61"/>
      <c r="H28" s="61"/>
    </row>
    <row r="29" spans="1:8" ht="15.75" thickBot="1">
      <c r="A29" s="34" t="s">
        <v>87</v>
      </c>
      <c r="B29" s="34" t="s">
        <v>179</v>
      </c>
      <c r="C29" s="64"/>
      <c r="D29" s="64"/>
      <c r="E29" s="61"/>
      <c r="F29" s="61"/>
      <c r="G29" s="61"/>
      <c r="H29" s="61"/>
    </row>
    <row r="30" spans="1:8" ht="15.75" thickBot="1">
      <c r="A30" s="34" t="s">
        <v>89</v>
      </c>
      <c r="B30" s="34" t="s">
        <v>180</v>
      </c>
      <c r="C30" s="64"/>
      <c r="D30" s="64"/>
      <c r="E30" s="61"/>
      <c r="F30" s="61"/>
      <c r="G30" s="61"/>
      <c r="H30" s="61"/>
    </row>
    <row r="31" spans="1:8" ht="15.75" thickBot="1">
      <c r="A31" s="34"/>
      <c r="B31" s="34" t="s">
        <v>181</v>
      </c>
      <c r="C31" s="64"/>
      <c r="D31" s="64"/>
      <c r="E31" s="61"/>
      <c r="F31" s="61"/>
      <c r="G31" s="61"/>
      <c r="H31" s="61"/>
    </row>
    <row r="32" spans="1:8" ht="15.75" thickBot="1">
      <c r="A32" s="34"/>
      <c r="B32" s="34" t="s">
        <v>182</v>
      </c>
      <c r="C32" s="64">
        <v>49</v>
      </c>
      <c r="D32" s="64">
        <v>-151</v>
      </c>
      <c r="E32" s="61"/>
      <c r="F32" s="61"/>
      <c r="G32" s="61"/>
      <c r="H32" s="61"/>
    </row>
    <row r="33" spans="1:8" ht="15.75" thickBot="1">
      <c r="A33" s="34" t="s">
        <v>93</v>
      </c>
      <c r="B33" s="34" t="s">
        <v>183</v>
      </c>
      <c r="C33" s="64"/>
      <c r="D33" s="64"/>
      <c r="E33" s="61"/>
      <c r="F33" s="61"/>
      <c r="G33" s="61"/>
      <c r="H33" s="61"/>
    </row>
    <row r="34" spans="1:8" ht="15.75" thickBot="1">
      <c r="A34" s="34"/>
      <c r="B34" s="34" t="s">
        <v>184</v>
      </c>
      <c r="C34" s="64"/>
      <c r="D34" s="64"/>
      <c r="E34" s="61"/>
      <c r="F34" s="61"/>
      <c r="G34" s="61"/>
      <c r="H34" s="61"/>
    </row>
    <row r="35" spans="1:8" ht="15.75" thickBot="1">
      <c r="A35" s="34" t="s">
        <v>96</v>
      </c>
      <c r="B35" s="34" t="s">
        <v>97</v>
      </c>
      <c r="C35" s="64"/>
      <c r="D35" s="64"/>
      <c r="E35" s="61"/>
      <c r="F35" s="61"/>
      <c r="G35" s="61"/>
      <c r="H35" s="61"/>
    </row>
    <row r="36" spans="1:8" ht="15.75" thickBot="1">
      <c r="A36" s="34" t="s">
        <v>98</v>
      </c>
      <c r="B36" s="34" t="s">
        <v>99</v>
      </c>
      <c r="C36" s="64"/>
      <c r="D36" s="64"/>
      <c r="E36" s="61"/>
      <c r="F36" s="61"/>
      <c r="G36" s="61"/>
      <c r="H36" s="61"/>
    </row>
    <row r="37" spans="1:8" ht="15.75" thickBot="1">
      <c r="A37" s="32" t="s">
        <v>150</v>
      </c>
      <c r="B37" s="32" t="s">
        <v>185</v>
      </c>
      <c r="C37" s="63">
        <f>SUM(C38:C39,C44:C48)</f>
        <v>0</v>
      </c>
      <c r="D37" s="63">
        <f>SUM(D38:D39,D44:D48)</f>
        <v>0</v>
      </c>
      <c r="E37" s="61"/>
      <c r="F37" s="61"/>
      <c r="G37" s="61"/>
      <c r="H37" s="61"/>
    </row>
    <row r="38" spans="1:8" ht="15.75" thickBot="1">
      <c r="A38" s="34" t="s">
        <v>104</v>
      </c>
      <c r="B38" s="34" t="s">
        <v>101</v>
      </c>
      <c r="C38" s="64"/>
      <c r="D38" s="64"/>
      <c r="E38" s="61"/>
      <c r="F38" s="61"/>
      <c r="G38" s="61"/>
      <c r="H38" s="61"/>
    </row>
    <row r="39" spans="1:8" ht="15.75" thickBot="1">
      <c r="A39" s="34"/>
      <c r="B39" s="34" t="s">
        <v>106</v>
      </c>
      <c r="C39" s="64">
        <f>SUM(C40:C43)</f>
        <v>0</v>
      </c>
      <c r="D39" s="64">
        <f>SUM(D40:D43)</f>
        <v>0</v>
      </c>
      <c r="E39" s="61"/>
      <c r="F39" s="61"/>
      <c r="G39" s="61"/>
      <c r="H39" s="61"/>
    </row>
    <row r="40" spans="1:8" ht="15.75" thickBot="1">
      <c r="A40" s="34" t="s">
        <v>107</v>
      </c>
      <c r="B40" s="34" t="s">
        <v>189</v>
      </c>
      <c r="C40" s="64"/>
      <c r="D40" s="64"/>
      <c r="E40" s="61"/>
      <c r="F40" s="61"/>
      <c r="G40" s="61"/>
      <c r="H40" s="61"/>
    </row>
    <row r="41" spans="1:8" ht="15.75" thickBot="1">
      <c r="A41" s="34" t="s">
        <v>109</v>
      </c>
      <c r="B41" s="34" t="s">
        <v>190</v>
      </c>
      <c r="C41" s="64"/>
      <c r="D41" s="64"/>
      <c r="E41" s="61"/>
      <c r="F41" s="61"/>
      <c r="G41" s="61"/>
      <c r="H41" s="61"/>
    </row>
    <row r="42" spans="1:8" ht="15.75" thickBot="1">
      <c r="A42" s="34" t="s">
        <v>111</v>
      </c>
      <c r="B42" s="34" t="s">
        <v>191</v>
      </c>
      <c r="C42" s="64"/>
      <c r="D42" s="64"/>
      <c r="E42" s="61"/>
      <c r="F42" s="61"/>
      <c r="G42" s="61"/>
      <c r="H42" s="61"/>
    </row>
    <row r="43" spans="1:8" ht="18" customHeight="1" thickBot="1">
      <c r="A43" s="34" t="s">
        <v>113</v>
      </c>
      <c r="B43" s="34" t="s">
        <v>192</v>
      </c>
      <c r="C43" s="64"/>
      <c r="D43" s="64"/>
      <c r="E43" s="61"/>
      <c r="F43" s="61"/>
      <c r="G43" s="61"/>
      <c r="H43" s="61"/>
    </row>
    <row r="44" spans="1:8" ht="15.75" thickBot="1">
      <c r="A44" s="34" t="s">
        <v>115</v>
      </c>
      <c r="B44" s="34" t="s">
        <v>116</v>
      </c>
      <c r="C44" s="64"/>
      <c r="D44" s="64"/>
      <c r="E44" s="61"/>
      <c r="F44" s="61"/>
      <c r="G44" s="61"/>
      <c r="H44" s="61"/>
    </row>
    <row r="45" spans="1:8" ht="15.75" thickBot="1">
      <c r="A45" s="34" t="s">
        <v>117</v>
      </c>
      <c r="B45" s="34" t="s">
        <v>118</v>
      </c>
      <c r="C45" s="64"/>
      <c r="D45" s="64"/>
      <c r="E45" s="61"/>
      <c r="F45" s="61"/>
      <c r="G45" s="61"/>
      <c r="H45" s="61"/>
    </row>
    <row r="46" spans="1:8" ht="15.75" thickBot="1">
      <c r="A46" s="34" t="s">
        <v>119</v>
      </c>
      <c r="B46" s="34" t="s">
        <v>120</v>
      </c>
      <c r="C46" s="64"/>
      <c r="D46" s="64"/>
      <c r="E46" s="61"/>
      <c r="F46" s="61"/>
      <c r="G46" s="61"/>
      <c r="H46" s="61"/>
    </row>
    <row r="47" spans="1:8" ht="15.75" thickBot="1">
      <c r="A47" s="34" t="s">
        <v>193</v>
      </c>
      <c r="B47" s="34" t="s">
        <v>122</v>
      </c>
      <c r="C47" s="64"/>
      <c r="D47" s="64"/>
      <c r="E47" s="61"/>
      <c r="F47" s="61"/>
      <c r="G47" s="61"/>
      <c r="H47" s="61"/>
    </row>
    <row r="48" spans="1:8" ht="15.75" thickBot="1">
      <c r="A48" s="34" t="s">
        <v>194</v>
      </c>
      <c r="B48" s="34" t="s">
        <v>124</v>
      </c>
      <c r="C48" s="64"/>
      <c r="D48" s="64"/>
      <c r="E48" s="61"/>
      <c r="F48" s="61"/>
      <c r="G48" s="61"/>
      <c r="H48" s="61"/>
    </row>
    <row r="49" spans="1:8" ht="15.75" thickBot="1">
      <c r="A49" s="32" t="s">
        <v>150</v>
      </c>
      <c r="B49" s="32" t="s">
        <v>195</v>
      </c>
      <c r="C49" s="63">
        <f>SUM(C50:C52,C57:C58,C61:C62)</f>
        <v>333</v>
      </c>
      <c r="D49" s="63">
        <f>SUM(D50:D52,D57:D58,D61:D62)</f>
        <v>355</v>
      </c>
      <c r="E49" s="61"/>
      <c r="F49" s="61"/>
      <c r="G49" s="61"/>
      <c r="H49" s="61"/>
    </row>
    <row r="50" spans="1:8" ht="15.75" thickBot="1">
      <c r="A50" s="34" t="s">
        <v>126</v>
      </c>
      <c r="B50" s="34" t="s">
        <v>127</v>
      </c>
      <c r="C50" s="64"/>
      <c r="D50" s="64"/>
      <c r="E50" s="61"/>
      <c r="F50" s="61"/>
      <c r="G50" s="61"/>
      <c r="H50" s="61"/>
    </row>
    <row r="51" spans="1:8" ht="15.75" thickBot="1">
      <c r="A51" s="34" t="s">
        <v>129</v>
      </c>
      <c r="B51" s="34" t="s">
        <v>128</v>
      </c>
      <c r="C51" s="64"/>
      <c r="D51" s="64"/>
      <c r="E51" s="61"/>
      <c r="F51" s="61"/>
      <c r="G51" s="61"/>
      <c r="H51" s="61"/>
    </row>
    <row r="52" spans="1:8" ht="15.75" thickBot="1">
      <c r="A52" s="34"/>
      <c r="B52" s="34" t="s">
        <v>130</v>
      </c>
      <c r="C52" s="64">
        <f>SUM(C53:C56)</f>
        <v>151</v>
      </c>
      <c r="D52" s="64">
        <f>SUM(D53:D56)</f>
        <v>156</v>
      </c>
      <c r="E52" s="61"/>
      <c r="F52" s="61"/>
      <c r="G52" s="61"/>
      <c r="H52" s="61"/>
    </row>
    <row r="53" spans="1:8" ht="15.75" thickBot="1">
      <c r="A53" s="34" t="s">
        <v>131</v>
      </c>
      <c r="B53" s="34" t="s">
        <v>189</v>
      </c>
      <c r="C53" s="64"/>
      <c r="D53" s="64"/>
      <c r="E53" s="61"/>
      <c r="F53" s="61"/>
      <c r="G53" s="61"/>
      <c r="H53" s="61"/>
    </row>
    <row r="54" spans="1:8" ht="15.75" thickBot="1">
      <c r="A54" s="34" t="s">
        <v>132</v>
      </c>
      <c r="B54" s="34" t="s">
        <v>190</v>
      </c>
      <c r="C54" s="64"/>
      <c r="D54" s="64"/>
      <c r="E54" s="61"/>
      <c r="F54" s="61"/>
      <c r="G54" s="61"/>
      <c r="H54" s="61"/>
    </row>
    <row r="55" spans="1:8" ht="15.75" thickBot="1">
      <c r="A55" s="34" t="s">
        <v>133</v>
      </c>
      <c r="B55" s="34" t="s">
        <v>191</v>
      </c>
      <c r="C55" s="64"/>
      <c r="D55" s="64"/>
      <c r="E55" s="61"/>
      <c r="F55" s="61"/>
      <c r="G55" s="61"/>
      <c r="H55" s="61"/>
    </row>
    <row r="56" spans="1:8" ht="42" customHeight="1" thickBot="1">
      <c r="A56" s="34" t="s">
        <v>134</v>
      </c>
      <c r="B56" s="34" t="s">
        <v>196</v>
      </c>
      <c r="C56" s="64">
        <v>151</v>
      </c>
      <c r="D56" s="64">
        <v>156</v>
      </c>
      <c r="E56" s="61"/>
      <c r="F56" s="61"/>
      <c r="G56" s="61"/>
      <c r="H56" s="61"/>
    </row>
    <row r="57" spans="1:8" ht="31.5" customHeight="1" thickBot="1">
      <c r="A57" s="34" t="s">
        <v>136</v>
      </c>
      <c r="B57" s="34" t="s">
        <v>137</v>
      </c>
      <c r="C57" s="64"/>
      <c r="D57" s="64"/>
      <c r="E57" s="61"/>
      <c r="F57" s="61"/>
      <c r="G57" s="61"/>
      <c r="H57" s="61"/>
    </row>
    <row r="58" spans="1:8" ht="15.75" thickBot="1">
      <c r="A58" s="34"/>
      <c r="B58" s="34" t="s">
        <v>138</v>
      </c>
      <c r="C58" s="64">
        <f>SUM(C59:C60)</f>
        <v>182</v>
      </c>
      <c r="D58" s="64">
        <f>SUM(D59:D60)</f>
        <v>180</v>
      </c>
      <c r="E58" s="61"/>
      <c r="F58" s="61"/>
      <c r="G58" s="61"/>
      <c r="H58" s="61"/>
    </row>
    <row r="59" spans="1:8" ht="15.75" thickBot="1">
      <c r="A59" s="34" t="s">
        <v>139</v>
      </c>
      <c r="B59" s="34" t="s">
        <v>197</v>
      </c>
      <c r="C59" s="64">
        <v>103</v>
      </c>
      <c r="D59" s="64">
        <v>103</v>
      </c>
      <c r="E59" s="61"/>
      <c r="F59" s="61"/>
      <c r="G59" s="61"/>
      <c r="H59" s="61"/>
    </row>
    <row r="60" spans="1:8" ht="15.75" thickBot="1">
      <c r="A60" s="34" t="s">
        <v>141</v>
      </c>
      <c r="B60" s="34" t="s">
        <v>198</v>
      </c>
      <c r="C60" s="64">
        <v>79</v>
      </c>
      <c r="D60" s="64">
        <v>77</v>
      </c>
      <c r="E60" s="61"/>
      <c r="F60" s="61"/>
      <c r="G60" s="61"/>
      <c r="H60" s="61"/>
    </row>
    <row r="61" spans="1:8" ht="15.75" thickBot="1">
      <c r="A61" s="34" t="s">
        <v>143</v>
      </c>
      <c r="B61" s="34" t="s">
        <v>144</v>
      </c>
      <c r="C61" s="64"/>
      <c r="D61" s="64">
        <v>19</v>
      </c>
      <c r="E61" s="61"/>
      <c r="F61" s="61"/>
      <c r="G61" s="61"/>
      <c r="H61" s="61"/>
    </row>
    <row r="62" spans="1:8" ht="15.75" thickBot="1">
      <c r="A62" s="34" t="s">
        <v>199</v>
      </c>
      <c r="B62" s="34" t="s">
        <v>146</v>
      </c>
      <c r="C62" s="64"/>
      <c r="D62" s="64"/>
      <c r="E62" s="61"/>
      <c r="F62" s="61"/>
      <c r="G62" s="61"/>
      <c r="H62" s="61"/>
    </row>
    <row r="63" spans="1:8" ht="23.25" customHeight="1" thickBot="1">
      <c r="A63" s="36"/>
      <c r="B63" s="36" t="s">
        <v>147</v>
      </c>
      <c r="C63" s="65">
        <f>C24+C37+C49</f>
        <v>923</v>
      </c>
      <c r="D63" s="65">
        <f>D24+D37+D49</f>
        <v>896</v>
      </c>
      <c r="E63" s="61"/>
      <c r="F63" s="61"/>
      <c r="G63" s="61"/>
      <c r="H63" s="61"/>
    </row>
    <row r="64" spans="3:8" ht="15">
      <c r="C64" s="61"/>
      <c r="D64" s="61"/>
      <c r="E64" s="61"/>
      <c r="F64" s="61"/>
      <c r="G64" s="61"/>
      <c r="H64" s="61"/>
    </row>
    <row r="65" spans="3:8" ht="15">
      <c r="C65" s="61"/>
      <c r="D65" s="61"/>
      <c r="E65" s="61"/>
      <c r="F65" s="61"/>
      <c r="G65" s="61"/>
      <c r="H65" s="61"/>
    </row>
    <row r="66" spans="1:8" ht="15">
      <c r="A66" s="38" t="s">
        <v>204</v>
      </c>
      <c r="C66" s="61"/>
      <c r="D66" s="61"/>
      <c r="E66" s="61"/>
      <c r="F66" s="61"/>
      <c r="G66" s="61"/>
      <c r="H66" s="6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6" t="s">
        <v>22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23</v>
      </c>
      <c r="B4" s="54"/>
      <c r="C4" s="54"/>
      <c r="D4" s="54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3652</v>
      </c>
      <c r="D7" s="10">
        <f>+D8+D13+D17+D20+D21+D22+D23</f>
        <v>3339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1901</v>
      </c>
      <c r="D13" s="12">
        <f>+D14+D15+D16</f>
        <v>1913</v>
      </c>
    </row>
    <row r="14" spans="1:4" ht="15">
      <c r="A14" s="11" t="s">
        <v>39</v>
      </c>
      <c r="B14" s="11" t="s">
        <v>40</v>
      </c>
      <c r="C14" s="13">
        <v>1096</v>
      </c>
      <c r="D14" s="13">
        <v>1096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805</v>
      </c>
      <c r="D16" s="13">
        <v>817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1751</v>
      </c>
      <c r="D21" s="13">
        <v>1426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861</v>
      </c>
      <c r="D24" s="10">
        <f>+D25+D31+D34+D38+D39+D40+D41</f>
        <v>1270.83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7</v>
      </c>
      <c r="D34" s="12">
        <f>+D35+D36+D37</f>
        <v>6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7</v>
      </c>
      <c r="D37" s="13">
        <v>6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9</v>
      </c>
      <c r="D40" s="13">
        <v>9</v>
      </c>
    </row>
    <row r="41" spans="1:4" ht="15">
      <c r="A41" s="11"/>
      <c r="B41" s="11" t="s">
        <v>78</v>
      </c>
      <c r="C41" s="13">
        <v>845</v>
      </c>
      <c r="D41" s="13">
        <v>1255.83</v>
      </c>
    </row>
    <row r="42" spans="1:4" ht="15">
      <c r="A42" s="14"/>
      <c r="B42" s="15" t="s">
        <v>79</v>
      </c>
      <c r="C42" s="10">
        <f>+C7+C24</f>
        <v>4513</v>
      </c>
      <c r="D42" s="10">
        <f>+D7+D24</f>
        <v>4609.83</v>
      </c>
    </row>
    <row r="43" spans="1:4" ht="15">
      <c r="A43" s="9"/>
      <c r="B43" s="9" t="s">
        <v>80</v>
      </c>
      <c r="C43" s="10">
        <f>+C44+C54+C55</f>
        <v>2393</v>
      </c>
      <c r="D43" s="10">
        <f>+D44+D54+D55</f>
        <v>2734.83</v>
      </c>
    </row>
    <row r="44" spans="1:4" ht="15">
      <c r="A44" s="11"/>
      <c r="B44" s="11" t="s">
        <v>81</v>
      </c>
      <c r="C44" s="12">
        <f>+C45+C46+C47+C48+C49+C50+C51+C52+C53</f>
        <v>2285</v>
      </c>
      <c r="D44" s="12">
        <f>+D45+D46+D47+D48+D49+D50+D51+D52+D53</f>
        <v>2596.83</v>
      </c>
    </row>
    <row r="45" spans="1:4" ht="24">
      <c r="A45" s="11" t="s">
        <v>82</v>
      </c>
      <c r="B45" s="11" t="s">
        <v>83</v>
      </c>
      <c r="C45" s="13">
        <v>14069</v>
      </c>
      <c r="D45" s="13">
        <v>16813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0</v>
      </c>
      <c r="D47" s="13">
        <v>0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-7888</v>
      </c>
      <c r="D49" s="13">
        <v>-6328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-3896</v>
      </c>
      <c r="D51" s="13">
        <v>-7888.17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108</v>
      </c>
      <c r="D55" s="13">
        <v>138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2120</v>
      </c>
      <c r="D71" s="10">
        <f>+D72+D73+D77+D82+D83+D86+D87</f>
        <v>1875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2120</v>
      </c>
      <c r="D83" s="12">
        <f>+D84+D85</f>
        <v>1875</v>
      </c>
    </row>
    <row r="84" spans="1:4" ht="24">
      <c r="A84" s="11" t="s">
        <v>139</v>
      </c>
      <c r="B84" s="11" t="s">
        <v>140</v>
      </c>
      <c r="C84" s="13">
        <v>81</v>
      </c>
      <c r="D84" s="13">
        <v>67</v>
      </c>
    </row>
    <row r="85" spans="1:4" ht="24">
      <c r="A85" s="11" t="s">
        <v>141</v>
      </c>
      <c r="B85" s="11" t="s">
        <v>142</v>
      </c>
      <c r="C85" s="13">
        <v>2039</v>
      </c>
      <c r="D85" s="13">
        <v>1808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4513</v>
      </c>
      <c r="D88" s="10">
        <f>+D43+D56+D71</f>
        <v>4609.83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6.25" thickBot="1">
      <c r="A2" s="29" t="s">
        <v>150</v>
      </c>
      <c r="B2" s="30" t="s">
        <v>151</v>
      </c>
      <c r="C2" s="29" t="s">
        <v>211</v>
      </c>
      <c r="D2" s="29" t="s">
        <v>211</v>
      </c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2" t="s">
        <v>150</v>
      </c>
      <c r="B4" s="32" t="s">
        <v>153</v>
      </c>
      <c r="C4" s="33">
        <f>SUM(C5:C11)</f>
        <v>15313</v>
      </c>
      <c r="D4" s="33">
        <f>SUM(D5:D11)</f>
        <v>16251</v>
      </c>
    </row>
    <row r="5" spans="1:4" ht="34.5" thickBot="1">
      <c r="A5" s="34" t="s">
        <v>200</v>
      </c>
      <c r="B5" s="34" t="s">
        <v>30</v>
      </c>
      <c r="C5" s="35">
        <v>4488</v>
      </c>
      <c r="D5" s="35">
        <v>4705</v>
      </c>
    </row>
    <row r="6" spans="1:4" ht="45.75" thickBot="1">
      <c r="A6" s="34" t="s">
        <v>201</v>
      </c>
      <c r="B6" s="34" t="s">
        <v>38</v>
      </c>
      <c r="C6" s="35">
        <v>10617</v>
      </c>
      <c r="D6" s="35">
        <v>11320</v>
      </c>
    </row>
    <row r="7" spans="1:4" ht="15.75" thickBot="1">
      <c r="A7" s="34" t="s">
        <v>202</v>
      </c>
      <c r="B7" s="34" t="s">
        <v>43</v>
      </c>
      <c r="C7" s="35"/>
      <c r="D7" s="35"/>
    </row>
    <row r="8" spans="1:4" ht="29.25" customHeight="1" thickBot="1">
      <c r="A8" s="34" t="s">
        <v>47</v>
      </c>
      <c r="B8" s="34" t="s">
        <v>48</v>
      </c>
      <c r="C8" s="35">
        <v>4</v>
      </c>
      <c r="D8" s="35">
        <v>4</v>
      </c>
    </row>
    <row r="9" spans="1:4" ht="35.25" customHeight="1" thickBot="1">
      <c r="A9" s="34" t="s">
        <v>49</v>
      </c>
      <c r="B9" s="34" t="s">
        <v>50</v>
      </c>
      <c r="C9" s="35"/>
      <c r="D9" s="35"/>
    </row>
    <row r="10" spans="1:4" ht="15.75" thickBot="1">
      <c r="A10" s="34"/>
      <c r="B10" s="34" t="s">
        <v>51</v>
      </c>
      <c r="C10" s="35">
        <v>204</v>
      </c>
      <c r="D10" s="35">
        <v>222</v>
      </c>
    </row>
    <row r="11" spans="1:4" ht="15.75" thickBot="1">
      <c r="A11" s="34" t="s">
        <v>161</v>
      </c>
      <c r="B11" s="34" t="s">
        <v>53</v>
      </c>
      <c r="C11" s="35"/>
      <c r="D11" s="35"/>
    </row>
    <row r="12" spans="1:4" ht="15.75" thickBot="1">
      <c r="A12" s="32" t="s">
        <v>150</v>
      </c>
      <c r="B12" s="32" t="s">
        <v>162</v>
      </c>
      <c r="C12" s="33">
        <f>SUM(C13:C15,C19:C22)</f>
        <v>13473</v>
      </c>
      <c r="D12" s="33">
        <f>SUM(D13:D15,D19:D22)</f>
        <v>12939</v>
      </c>
    </row>
    <row r="13" spans="1:4" ht="23.25" thickBot="1">
      <c r="A13" s="34" t="s">
        <v>203</v>
      </c>
      <c r="B13" s="34" t="s">
        <v>55</v>
      </c>
      <c r="C13" s="35"/>
      <c r="D13" s="35"/>
    </row>
    <row r="14" spans="1:4" ht="15.75" thickBot="1">
      <c r="A14" s="34" t="s">
        <v>64</v>
      </c>
      <c r="B14" s="34" t="s">
        <v>63</v>
      </c>
      <c r="C14" s="35">
        <v>501</v>
      </c>
      <c r="D14" s="35">
        <v>504</v>
      </c>
    </row>
    <row r="15" spans="1:4" ht="15.75" thickBot="1">
      <c r="A15" s="34"/>
      <c r="B15" s="34" t="s">
        <v>66</v>
      </c>
      <c r="C15" s="35">
        <f>SUM(C16:C18)</f>
        <v>6141</v>
      </c>
      <c r="D15" s="35">
        <f>SUM(D16:D18)</f>
        <v>6264</v>
      </c>
    </row>
    <row r="16" spans="1:4" ht="24" customHeight="1" thickBot="1">
      <c r="A16" s="34" t="s">
        <v>169</v>
      </c>
      <c r="B16" s="34" t="s">
        <v>170</v>
      </c>
      <c r="C16" s="35">
        <v>6131</v>
      </c>
      <c r="D16" s="35">
        <v>6256</v>
      </c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>
        <v>10</v>
      </c>
      <c r="D18" s="35">
        <v>8</v>
      </c>
    </row>
    <row r="19" spans="1:4" ht="46.5" customHeight="1" thickBot="1">
      <c r="A19" s="34" t="s">
        <v>72</v>
      </c>
      <c r="B19" s="34" t="s">
        <v>73</v>
      </c>
      <c r="C19" s="35"/>
      <c r="D19" s="35"/>
    </row>
    <row r="20" spans="1:4" ht="52.5" customHeight="1" thickBot="1">
      <c r="A20" s="34" t="s">
        <v>74</v>
      </c>
      <c r="B20" s="34" t="s">
        <v>75</v>
      </c>
      <c r="C20" s="35">
        <v>29</v>
      </c>
      <c r="D20" s="35">
        <v>29</v>
      </c>
    </row>
    <row r="21" spans="1:4" ht="15.75" thickBot="1">
      <c r="A21" s="34" t="s">
        <v>76</v>
      </c>
      <c r="B21" s="34" t="s">
        <v>77</v>
      </c>
      <c r="C21" s="35"/>
      <c r="D21" s="35"/>
    </row>
    <row r="22" spans="1:4" ht="15.75" thickBot="1">
      <c r="A22" s="34"/>
      <c r="B22" s="34" t="s">
        <v>78</v>
      </c>
      <c r="C22" s="35">
        <v>6802</v>
      </c>
      <c r="D22" s="35">
        <v>6142</v>
      </c>
    </row>
    <row r="23" spans="1:4" ht="25.5" customHeight="1" thickBot="1">
      <c r="A23" s="36"/>
      <c r="B23" s="36" t="s">
        <v>79</v>
      </c>
      <c r="C23" s="37">
        <f>C4+C12</f>
        <v>28786</v>
      </c>
      <c r="D23" s="37">
        <f>D4+D12</f>
        <v>29190</v>
      </c>
    </row>
    <row r="24" spans="1:4" ht="15.75" thickBot="1">
      <c r="A24" s="32" t="s">
        <v>150</v>
      </c>
      <c r="B24" s="32" t="s">
        <v>173</v>
      </c>
      <c r="C24" s="33">
        <f>C25+C35+C36</f>
        <v>27784</v>
      </c>
      <c r="D24" s="33">
        <f>D25+D35+D36</f>
        <v>27799</v>
      </c>
    </row>
    <row r="25" spans="1:4" ht="15.75" thickBot="1">
      <c r="A25" s="34"/>
      <c r="B25" s="34" t="s">
        <v>81</v>
      </c>
      <c r="C25" s="35">
        <f>SUM(C26:C34)</f>
        <v>27516</v>
      </c>
      <c r="D25" s="35">
        <f>SUM(D26:D34)</f>
        <v>27518</v>
      </c>
    </row>
    <row r="26" spans="1:4" ht="15.75" thickBot="1">
      <c r="A26" s="34" t="s">
        <v>174</v>
      </c>
      <c r="B26" s="34" t="s">
        <v>175</v>
      </c>
      <c r="C26" s="35">
        <v>4753</v>
      </c>
      <c r="D26" s="35">
        <v>4753</v>
      </c>
    </row>
    <row r="27" spans="1:4" ht="15.75" thickBot="1">
      <c r="A27" s="34"/>
      <c r="B27" s="34" t="s">
        <v>176</v>
      </c>
      <c r="C27" s="35"/>
      <c r="D27" s="35"/>
    </row>
    <row r="28" spans="1:4" ht="15.75" thickBot="1">
      <c r="A28" s="34" t="s">
        <v>177</v>
      </c>
      <c r="B28" s="34" t="s">
        <v>178</v>
      </c>
      <c r="C28" s="35">
        <v>22765</v>
      </c>
      <c r="D28" s="35">
        <v>22430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>
        <v>0</v>
      </c>
      <c r="D30" s="35">
        <v>0</v>
      </c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-2</v>
      </c>
      <c r="D32" s="35">
        <v>335</v>
      </c>
    </row>
    <row r="33" spans="1:4" ht="15.75" thickBot="1">
      <c r="A33" s="34" t="s">
        <v>93</v>
      </c>
      <c r="B33" s="34" t="s">
        <v>183</v>
      </c>
      <c r="C33" s="35"/>
      <c r="D33" s="35"/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>
        <v>268</v>
      </c>
      <c r="D36" s="35">
        <v>281</v>
      </c>
    </row>
    <row r="37" spans="1:4" ht="15.75" thickBot="1">
      <c r="A37" s="32" t="s">
        <v>150</v>
      </c>
      <c r="B37" s="32" t="s">
        <v>185</v>
      </c>
      <c r="C37" s="33">
        <f>SUM(C38:C39,C44:C48)</f>
        <v>433</v>
      </c>
      <c r="D37" s="33">
        <f>SUM(D38:D39,D44:D48)</f>
        <v>447</v>
      </c>
    </row>
    <row r="38" spans="1:4" ht="15.75" thickBot="1">
      <c r="A38" s="34" t="s">
        <v>104</v>
      </c>
      <c r="B38" s="34" t="s">
        <v>101</v>
      </c>
      <c r="C38" s="35">
        <v>341</v>
      </c>
      <c r="D38" s="35">
        <v>350</v>
      </c>
    </row>
    <row r="39" spans="1:4" ht="15.75" thickBot="1">
      <c r="A39" s="34"/>
      <c r="B39" s="34" t="s">
        <v>106</v>
      </c>
      <c r="C39" s="35">
        <f>SUM(C40:C43)</f>
        <v>3</v>
      </c>
      <c r="D39" s="35">
        <f>SUM(D40:D43)</f>
        <v>3</v>
      </c>
    </row>
    <row r="40" spans="1:4" ht="15.75" thickBot="1">
      <c r="A40" s="34" t="s">
        <v>107</v>
      </c>
      <c r="B40" s="34" t="s">
        <v>189</v>
      </c>
      <c r="C40" s="35"/>
      <c r="D40" s="35"/>
    </row>
    <row r="41" spans="1:4" ht="15.75" thickBot="1">
      <c r="A41" s="34" t="s">
        <v>109</v>
      </c>
      <c r="B41" s="34" t="s">
        <v>190</v>
      </c>
      <c r="C41" s="35"/>
      <c r="D41" s="35"/>
    </row>
    <row r="42" spans="1:4" ht="15.75" thickBot="1">
      <c r="A42" s="34" t="s">
        <v>111</v>
      </c>
      <c r="B42" s="34" t="s">
        <v>191</v>
      </c>
      <c r="C42" s="35"/>
      <c r="D42" s="35"/>
    </row>
    <row r="43" spans="1:4" ht="18" customHeight="1" thickBot="1">
      <c r="A43" s="34" t="s">
        <v>113</v>
      </c>
      <c r="B43" s="34" t="s">
        <v>192</v>
      </c>
      <c r="C43" s="35">
        <v>3</v>
      </c>
      <c r="D43" s="35">
        <v>3</v>
      </c>
    </row>
    <row r="44" spans="1:4" ht="15.75" thickBot="1">
      <c r="A44" s="34" t="s">
        <v>115</v>
      </c>
      <c r="B44" s="34" t="s">
        <v>116</v>
      </c>
      <c r="C44" s="35"/>
      <c r="D44" s="35"/>
    </row>
    <row r="45" spans="1:4" ht="15.75" thickBot="1">
      <c r="A45" s="34" t="s">
        <v>117</v>
      </c>
      <c r="B45" s="34" t="s">
        <v>118</v>
      </c>
      <c r="C45" s="35">
        <v>89</v>
      </c>
      <c r="D45" s="35">
        <v>94</v>
      </c>
    </row>
    <row r="46" spans="1:4" ht="15.75" thickBot="1">
      <c r="A46" s="34" t="s">
        <v>119</v>
      </c>
      <c r="B46" s="34" t="s">
        <v>120</v>
      </c>
      <c r="C46" s="35"/>
      <c r="D46" s="35"/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569</v>
      </c>
      <c r="D49" s="33">
        <f>SUM(D50:D52,D57:D58,D61:D62)</f>
        <v>944</v>
      </c>
    </row>
    <row r="50" spans="1:4" ht="15.7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>
        <v>41</v>
      </c>
      <c r="D51" s="35">
        <v>41</v>
      </c>
    </row>
    <row r="52" spans="1:4" ht="15.75" thickBot="1">
      <c r="A52" s="34"/>
      <c r="B52" s="34" t="s">
        <v>130</v>
      </c>
      <c r="C52" s="35">
        <f>SUM(C53:C56)</f>
        <v>0</v>
      </c>
      <c r="D52" s="35">
        <f>SUM(D53:D56)</f>
        <v>0</v>
      </c>
    </row>
    <row r="53" spans="1:4" ht="15.75" thickBot="1">
      <c r="A53" s="34" t="s">
        <v>131</v>
      </c>
      <c r="B53" s="34" t="s">
        <v>189</v>
      </c>
      <c r="C53" s="35"/>
      <c r="D53" s="35"/>
    </row>
    <row r="54" spans="1:4" ht="15.75" thickBot="1">
      <c r="A54" s="34" t="s">
        <v>132</v>
      </c>
      <c r="B54" s="34" t="s">
        <v>190</v>
      </c>
      <c r="C54" s="35"/>
      <c r="D54" s="35"/>
    </row>
    <row r="55" spans="1:4" ht="15.75" thickBot="1">
      <c r="A55" s="34" t="s">
        <v>133</v>
      </c>
      <c r="B55" s="34" t="s">
        <v>191</v>
      </c>
      <c r="C55" s="35"/>
      <c r="D55" s="35"/>
    </row>
    <row r="56" spans="1:4" ht="42" customHeight="1" thickBot="1">
      <c r="A56" s="34" t="s">
        <v>134</v>
      </c>
      <c r="B56" s="34" t="s">
        <v>196</v>
      </c>
      <c r="C56" s="35"/>
      <c r="D56" s="35"/>
    </row>
    <row r="57" spans="1:4" ht="31.5" customHeight="1" thickBot="1">
      <c r="A57" s="34" t="s">
        <v>136</v>
      </c>
      <c r="B57" s="34" t="s">
        <v>137</v>
      </c>
      <c r="C57" s="35">
        <v>58</v>
      </c>
      <c r="D57" s="35">
        <v>86</v>
      </c>
    </row>
    <row r="58" spans="1:4" ht="15.75" thickBot="1">
      <c r="A58" s="34"/>
      <c r="B58" s="34" t="s">
        <v>138</v>
      </c>
      <c r="C58" s="35">
        <f>SUM(C59:C60)</f>
        <v>470</v>
      </c>
      <c r="D58" s="35">
        <f>SUM(D59:D60)</f>
        <v>817</v>
      </c>
    </row>
    <row r="59" spans="1:4" ht="15.75" thickBot="1">
      <c r="A59" s="34" t="s">
        <v>139</v>
      </c>
      <c r="B59" s="34" t="s">
        <v>197</v>
      </c>
      <c r="C59" s="35">
        <v>166</v>
      </c>
      <c r="D59" s="35">
        <v>360</v>
      </c>
    </row>
    <row r="60" spans="1:4" ht="15.75" thickBot="1">
      <c r="A60" s="34" t="s">
        <v>141</v>
      </c>
      <c r="B60" s="34" t="s">
        <v>198</v>
      </c>
      <c r="C60" s="35">
        <v>304</v>
      </c>
      <c r="D60" s="35">
        <v>457</v>
      </c>
    </row>
    <row r="61" spans="1:4" ht="15.75" thickBot="1">
      <c r="A61" s="34" t="s">
        <v>143</v>
      </c>
      <c r="B61" s="34" t="s">
        <v>144</v>
      </c>
      <c r="C61" s="35"/>
      <c r="D61" s="35"/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28786</v>
      </c>
      <c r="D63" s="37">
        <f>D24+D37+D49</f>
        <v>29190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2" t="s">
        <v>150</v>
      </c>
      <c r="B4" s="32" t="s">
        <v>153</v>
      </c>
      <c r="C4" s="33">
        <f>SUM(C5:C11)</f>
        <v>384</v>
      </c>
      <c r="D4" s="33">
        <f>SUM(D5:D11)</f>
        <v>428</v>
      </c>
    </row>
    <row r="5" spans="1:4" ht="34.5" thickBot="1">
      <c r="A5" s="34" t="s">
        <v>200</v>
      </c>
      <c r="B5" s="34" t="s">
        <v>30</v>
      </c>
      <c r="C5" s="35">
        <v>2</v>
      </c>
      <c r="D5" s="41">
        <v>5</v>
      </c>
    </row>
    <row r="6" spans="1:4" ht="45.75" thickBot="1">
      <c r="A6" s="34" t="s">
        <v>201</v>
      </c>
      <c r="B6" s="34" t="s">
        <v>38</v>
      </c>
      <c r="C6" s="35">
        <v>287</v>
      </c>
      <c r="D6" s="41">
        <f>591-258</f>
        <v>333</v>
      </c>
    </row>
    <row r="7" spans="1:4" ht="15.75" thickBot="1">
      <c r="A7" s="34" t="s">
        <v>202</v>
      </c>
      <c r="B7" s="34" t="s">
        <v>43</v>
      </c>
      <c r="C7" s="35">
        <v>0</v>
      </c>
      <c r="D7" s="41">
        <v>0</v>
      </c>
    </row>
    <row r="8" spans="1:4" ht="29.25" customHeight="1" thickBot="1">
      <c r="A8" s="34" t="s">
        <v>47</v>
      </c>
      <c r="B8" s="34" t="s">
        <v>48</v>
      </c>
      <c r="C8" s="35">
        <v>0</v>
      </c>
      <c r="D8" s="41">
        <v>0</v>
      </c>
    </row>
    <row r="9" spans="1:4" ht="35.25" customHeight="1" thickBot="1">
      <c r="A9" s="34" t="s">
        <v>49</v>
      </c>
      <c r="B9" s="34" t="s">
        <v>50</v>
      </c>
      <c r="C9" s="35">
        <v>60</v>
      </c>
      <c r="D9" s="41">
        <v>54</v>
      </c>
    </row>
    <row r="10" spans="1:4" ht="15.75" thickBot="1">
      <c r="A10" s="34"/>
      <c r="B10" s="34" t="s">
        <v>51</v>
      </c>
      <c r="C10" s="35">
        <v>35</v>
      </c>
      <c r="D10" s="41">
        <v>36</v>
      </c>
    </row>
    <row r="11" spans="1:4" ht="15.75" thickBot="1">
      <c r="A11" s="34" t="s">
        <v>161</v>
      </c>
      <c r="B11" s="34" t="s">
        <v>53</v>
      </c>
      <c r="C11" s="35">
        <v>0</v>
      </c>
      <c r="D11" s="41">
        <v>0</v>
      </c>
    </row>
    <row r="12" spans="1:4" ht="15.75" thickBot="1">
      <c r="A12" s="32" t="s">
        <v>150</v>
      </c>
      <c r="B12" s="32" t="s">
        <v>162</v>
      </c>
      <c r="C12" s="33">
        <f>SUM(C13:C15,C19:C22)</f>
        <v>3909</v>
      </c>
      <c r="D12" s="33">
        <f>SUM(D13:D15,D19:D22)</f>
        <v>4874</v>
      </c>
    </row>
    <row r="13" spans="1:4" ht="23.25" thickBot="1">
      <c r="A13" s="34" t="s">
        <v>203</v>
      </c>
      <c r="B13" s="34" t="s">
        <v>55</v>
      </c>
      <c r="C13" s="35">
        <v>258</v>
      </c>
      <c r="D13" s="41">
        <v>258</v>
      </c>
    </row>
    <row r="14" spans="1:4" ht="15.75" thickBot="1">
      <c r="A14" s="34" t="s">
        <v>64</v>
      </c>
      <c r="B14" s="34" t="s">
        <v>63</v>
      </c>
      <c r="C14" s="35">
        <v>334</v>
      </c>
      <c r="D14" s="41">
        <v>382</v>
      </c>
    </row>
    <row r="15" spans="1:4" ht="15.75" thickBot="1">
      <c r="A15" s="34"/>
      <c r="B15" s="34" t="s">
        <v>66</v>
      </c>
      <c r="C15" s="35">
        <f>SUM(C16:C18)</f>
        <v>1435</v>
      </c>
      <c r="D15" s="41">
        <f>SUM(D16:D18)</f>
        <v>2926</v>
      </c>
    </row>
    <row r="16" spans="1:4" ht="24" customHeight="1" thickBot="1">
      <c r="A16" s="34" t="s">
        <v>169</v>
      </c>
      <c r="B16" s="34" t="s">
        <v>170</v>
      </c>
      <c r="C16" s="35">
        <v>1427</v>
      </c>
      <c r="D16" s="41">
        <v>2910</v>
      </c>
    </row>
    <row r="17" spans="1:4" ht="15.75" thickBot="1">
      <c r="A17" s="34"/>
      <c r="B17" s="34" t="s">
        <v>171</v>
      </c>
      <c r="C17" s="35">
        <v>0</v>
      </c>
      <c r="D17" s="41">
        <v>0</v>
      </c>
    </row>
    <row r="18" spans="1:4" ht="15.75" thickBot="1">
      <c r="A18" s="34" t="s">
        <v>70</v>
      </c>
      <c r="B18" s="34" t="s">
        <v>172</v>
      </c>
      <c r="C18" s="35">
        <v>8</v>
      </c>
      <c r="D18" s="41">
        <v>16</v>
      </c>
    </row>
    <row r="19" spans="1:4" ht="46.5" customHeight="1" thickBot="1">
      <c r="A19" s="34" t="s">
        <v>72</v>
      </c>
      <c r="B19" s="34" t="s">
        <v>73</v>
      </c>
      <c r="C19" s="35">
        <v>1408</v>
      </c>
      <c r="D19" s="41">
        <v>820</v>
      </c>
    </row>
    <row r="20" spans="1:4" ht="52.5" customHeight="1" thickBot="1">
      <c r="A20" s="34" t="s">
        <v>74</v>
      </c>
      <c r="B20" s="34" t="s">
        <v>75</v>
      </c>
      <c r="C20" s="35">
        <v>6</v>
      </c>
      <c r="D20" s="41">
        <v>13</v>
      </c>
    </row>
    <row r="21" spans="1:4" ht="15.75" thickBot="1">
      <c r="A21" s="34" t="s">
        <v>76</v>
      </c>
      <c r="B21" s="34" t="s">
        <v>77</v>
      </c>
      <c r="C21" s="35">
        <v>0</v>
      </c>
      <c r="D21" s="41">
        <v>0</v>
      </c>
    </row>
    <row r="22" spans="1:4" ht="15.75" thickBot="1">
      <c r="A22" s="34"/>
      <c r="B22" s="34" t="s">
        <v>78</v>
      </c>
      <c r="C22" s="35">
        <v>468</v>
      </c>
      <c r="D22" s="41">
        <v>475</v>
      </c>
    </row>
    <row r="23" spans="1:4" ht="25.5" customHeight="1" thickBot="1">
      <c r="A23" s="36"/>
      <c r="B23" s="36" t="s">
        <v>79</v>
      </c>
      <c r="C23" s="37">
        <f>C4+C12</f>
        <v>4293</v>
      </c>
      <c r="D23" s="37">
        <f>D4+D12</f>
        <v>5302</v>
      </c>
    </row>
    <row r="24" spans="1:4" ht="15.75" thickBot="1">
      <c r="A24" s="32" t="s">
        <v>150</v>
      </c>
      <c r="B24" s="32" t="s">
        <v>173</v>
      </c>
      <c r="C24" s="33">
        <f>C25+C35+C36</f>
        <v>722</v>
      </c>
      <c r="D24" s="33">
        <f>D25+D35+D36</f>
        <v>2481</v>
      </c>
    </row>
    <row r="25" spans="1:4" ht="15.75" thickBot="1">
      <c r="A25" s="34"/>
      <c r="B25" s="34" t="s">
        <v>81</v>
      </c>
      <c r="C25" s="35">
        <f>SUM(C26:C34)</f>
        <v>722</v>
      </c>
      <c r="D25" s="41">
        <f>SUM(D26:D34)</f>
        <v>2481</v>
      </c>
    </row>
    <row r="26" spans="1:4" ht="15.75" thickBot="1">
      <c r="A26" s="34" t="s">
        <v>174</v>
      </c>
      <c r="B26" s="34" t="s">
        <v>175</v>
      </c>
      <c r="C26" s="35">
        <v>1188</v>
      </c>
      <c r="D26" s="41">
        <v>1188</v>
      </c>
    </row>
    <row r="27" spans="1:4" ht="15.75" thickBot="1">
      <c r="A27" s="34"/>
      <c r="B27" s="34" t="s">
        <v>176</v>
      </c>
      <c r="C27" s="35">
        <v>165</v>
      </c>
      <c r="D27" s="41">
        <v>165</v>
      </c>
    </row>
    <row r="28" spans="1:5" ht="15.75" thickBot="1">
      <c r="A28" s="34" t="s">
        <v>177</v>
      </c>
      <c r="B28" s="34" t="s">
        <v>178</v>
      </c>
      <c r="C28" s="35">
        <v>1129</v>
      </c>
      <c r="D28" s="41">
        <v>3567</v>
      </c>
      <c r="E28" s="40"/>
    </row>
    <row r="29" spans="1:4" ht="15.75" thickBot="1">
      <c r="A29" s="34" t="s">
        <v>87</v>
      </c>
      <c r="B29" s="34" t="s">
        <v>179</v>
      </c>
      <c r="C29" s="35">
        <v>0</v>
      </c>
      <c r="D29" s="41">
        <v>0</v>
      </c>
    </row>
    <row r="30" spans="1:4" ht="15.75" thickBot="1">
      <c r="A30" s="34" t="s">
        <v>89</v>
      </c>
      <c r="B30" s="34" t="s">
        <v>180</v>
      </c>
      <c r="C30" s="35">
        <v>0</v>
      </c>
      <c r="D30" s="41">
        <v>0</v>
      </c>
    </row>
    <row r="31" spans="1:4" ht="15.75" thickBot="1">
      <c r="A31" s="34"/>
      <c r="B31" s="34" t="s">
        <v>181</v>
      </c>
      <c r="C31" s="35">
        <v>0</v>
      </c>
      <c r="D31" s="41">
        <v>0</v>
      </c>
    </row>
    <row r="32" spans="1:4" ht="15.75" thickBot="1">
      <c r="A32" s="34"/>
      <c r="B32" s="34" t="s">
        <v>182</v>
      </c>
      <c r="C32" s="35">
        <f>'[4]D2'!C61</f>
        <v>-1760</v>
      </c>
      <c r="D32" s="41">
        <f>'[4]D2'!D61</f>
        <v>-2439</v>
      </c>
    </row>
    <row r="33" spans="1:4" ht="15.75" thickBot="1">
      <c r="A33" s="34" t="s">
        <v>93</v>
      </c>
      <c r="B33" s="34" t="s">
        <v>183</v>
      </c>
      <c r="C33" s="35">
        <v>0</v>
      </c>
      <c r="D33" s="41">
        <v>0</v>
      </c>
    </row>
    <row r="34" spans="1:4" ht="15.75" thickBot="1">
      <c r="A34" s="34"/>
      <c r="B34" s="34" t="s">
        <v>184</v>
      </c>
      <c r="C34" s="35">
        <v>0</v>
      </c>
      <c r="D34" s="41">
        <v>0</v>
      </c>
    </row>
    <row r="35" spans="1:4" ht="15.75" thickBot="1">
      <c r="A35" s="34" t="s">
        <v>96</v>
      </c>
      <c r="B35" s="34" t="s">
        <v>97</v>
      </c>
      <c r="C35" s="35">
        <v>0</v>
      </c>
      <c r="D35" s="41">
        <v>0</v>
      </c>
    </row>
    <row r="36" spans="1:4" ht="15.75" thickBot="1">
      <c r="A36" s="34" t="s">
        <v>98</v>
      </c>
      <c r="B36" s="34" t="s">
        <v>99</v>
      </c>
      <c r="C36" s="35">
        <v>0</v>
      </c>
      <c r="D36" s="41">
        <v>0</v>
      </c>
    </row>
    <row r="37" spans="1:4" ht="15.75" thickBot="1">
      <c r="A37" s="32" t="s">
        <v>150</v>
      </c>
      <c r="B37" s="32" t="s">
        <v>185</v>
      </c>
      <c r="C37" s="33">
        <f>SUM(C38:C39,C44:C48)</f>
        <v>183</v>
      </c>
      <c r="D37" s="33">
        <f>SUM(D38:D39,D44:D48)</f>
        <v>186</v>
      </c>
    </row>
    <row r="38" spans="1:4" ht="15.75" thickBot="1">
      <c r="A38" s="34" t="s">
        <v>104</v>
      </c>
      <c r="B38" s="34" t="s">
        <v>101</v>
      </c>
      <c r="C38" s="35">
        <v>183</v>
      </c>
      <c r="D38" s="41">
        <v>186</v>
      </c>
    </row>
    <row r="39" spans="1:4" ht="15.75" thickBot="1">
      <c r="A39" s="34"/>
      <c r="B39" s="34" t="s">
        <v>106</v>
      </c>
      <c r="C39" s="35">
        <f>SUM(C40:C43)</f>
        <v>0</v>
      </c>
      <c r="D39" s="41">
        <f>SUM(D40:D43)</f>
        <v>0</v>
      </c>
    </row>
    <row r="40" spans="1:4" ht="15.75" thickBot="1">
      <c r="A40" s="34" t="s">
        <v>107</v>
      </c>
      <c r="B40" s="34" t="s">
        <v>189</v>
      </c>
      <c r="C40" s="35">
        <v>0</v>
      </c>
      <c r="D40" s="41">
        <v>0</v>
      </c>
    </row>
    <row r="41" spans="1:4" ht="15.75" thickBot="1">
      <c r="A41" s="34" t="s">
        <v>109</v>
      </c>
      <c r="B41" s="34" t="s">
        <v>190</v>
      </c>
      <c r="C41" s="35">
        <v>0</v>
      </c>
      <c r="D41" s="41">
        <v>0</v>
      </c>
    </row>
    <row r="42" spans="1:4" ht="15.75" thickBot="1">
      <c r="A42" s="34" t="s">
        <v>111</v>
      </c>
      <c r="B42" s="34" t="s">
        <v>191</v>
      </c>
      <c r="C42" s="35">
        <v>0</v>
      </c>
      <c r="D42" s="41">
        <v>0</v>
      </c>
    </row>
    <row r="43" spans="1:4" ht="18" customHeight="1" thickBot="1">
      <c r="A43" s="34" t="s">
        <v>113</v>
      </c>
      <c r="B43" s="34" t="s">
        <v>192</v>
      </c>
      <c r="C43" s="35">
        <v>0</v>
      </c>
      <c r="D43" s="41">
        <v>0</v>
      </c>
    </row>
    <row r="44" spans="1:4" ht="15.75" thickBot="1">
      <c r="A44" s="34" t="s">
        <v>115</v>
      </c>
      <c r="B44" s="34" t="s">
        <v>116</v>
      </c>
      <c r="C44" s="35">
        <v>0</v>
      </c>
      <c r="D44" s="41">
        <v>0</v>
      </c>
    </row>
    <row r="45" spans="1:4" ht="15.75" thickBot="1">
      <c r="A45" s="34" t="s">
        <v>117</v>
      </c>
      <c r="B45" s="34" t="s">
        <v>118</v>
      </c>
      <c r="C45" s="35">
        <v>0</v>
      </c>
      <c r="D45" s="41">
        <v>0</v>
      </c>
    </row>
    <row r="46" spans="1:4" ht="15.75" thickBot="1">
      <c r="A46" s="34" t="s">
        <v>119</v>
      </c>
      <c r="B46" s="34" t="s">
        <v>120</v>
      </c>
      <c r="C46" s="35">
        <v>0</v>
      </c>
      <c r="D46" s="41">
        <v>0</v>
      </c>
    </row>
    <row r="47" spans="1:4" ht="15.75" thickBot="1">
      <c r="A47" s="34" t="s">
        <v>193</v>
      </c>
      <c r="B47" s="34" t="s">
        <v>122</v>
      </c>
      <c r="C47" s="35">
        <v>0</v>
      </c>
      <c r="D47" s="41">
        <v>0</v>
      </c>
    </row>
    <row r="48" spans="1:4" ht="15.75" thickBot="1">
      <c r="A48" s="34" t="s">
        <v>194</v>
      </c>
      <c r="B48" s="34" t="s">
        <v>124</v>
      </c>
      <c r="C48" s="35">
        <v>0</v>
      </c>
      <c r="D48" s="41">
        <v>0</v>
      </c>
    </row>
    <row r="49" spans="1:4" ht="15.75" thickBot="1">
      <c r="A49" s="32" t="s">
        <v>150</v>
      </c>
      <c r="B49" s="32" t="s">
        <v>195</v>
      </c>
      <c r="C49" s="33">
        <f>SUM(C50:C52,C57:C58,C61:C62)</f>
        <v>3388</v>
      </c>
      <c r="D49" s="33">
        <f>SUM(D50:D52,D57:D58,D61:D62)</f>
        <v>2635</v>
      </c>
    </row>
    <row r="50" spans="1:4" ht="15.75" thickBot="1">
      <c r="A50" s="34" t="s">
        <v>126</v>
      </c>
      <c r="B50" s="34" t="s">
        <v>127</v>
      </c>
      <c r="C50" s="35">
        <v>0</v>
      </c>
      <c r="D50" s="41">
        <v>0</v>
      </c>
    </row>
    <row r="51" spans="1:4" ht="15.75" thickBot="1">
      <c r="A51" s="34" t="s">
        <v>129</v>
      </c>
      <c r="B51" s="34" t="s">
        <v>128</v>
      </c>
      <c r="C51" s="35">
        <v>247</v>
      </c>
      <c r="D51" s="41">
        <v>270</v>
      </c>
    </row>
    <row r="52" spans="1:4" ht="15.75" thickBot="1">
      <c r="A52" s="34"/>
      <c r="B52" s="34" t="s">
        <v>130</v>
      </c>
      <c r="C52" s="35">
        <f>SUM(C53:C56)</f>
        <v>106</v>
      </c>
      <c r="D52" s="41">
        <f>SUM(D53:D56)</f>
        <v>99</v>
      </c>
    </row>
    <row r="53" spans="1:4" ht="15.75" thickBot="1">
      <c r="A53" s="34" t="s">
        <v>131</v>
      </c>
      <c r="B53" s="34" t="s">
        <v>189</v>
      </c>
      <c r="C53" s="35">
        <v>0</v>
      </c>
      <c r="D53" s="41">
        <v>0</v>
      </c>
    </row>
    <row r="54" spans="1:4" ht="15.75" thickBot="1">
      <c r="A54" s="34" t="s">
        <v>132</v>
      </c>
      <c r="B54" s="34" t="s">
        <v>190</v>
      </c>
      <c r="C54" s="35">
        <v>0</v>
      </c>
      <c r="D54" s="41">
        <v>0</v>
      </c>
    </row>
    <row r="55" spans="1:4" ht="15.75" thickBot="1">
      <c r="A55" s="34" t="s">
        <v>133</v>
      </c>
      <c r="B55" s="34" t="s">
        <v>191</v>
      </c>
      <c r="C55" s="35">
        <v>0</v>
      </c>
      <c r="D55" s="41">
        <v>0</v>
      </c>
    </row>
    <row r="56" spans="1:4" ht="42" customHeight="1" thickBot="1">
      <c r="A56" s="34" t="s">
        <v>134</v>
      </c>
      <c r="B56" s="34" t="s">
        <v>196</v>
      </c>
      <c r="C56" s="35">
        <v>106</v>
      </c>
      <c r="D56" s="41">
        <v>99</v>
      </c>
    </row>
    <row r="57" spans="1:4" ht="31.5" customHeight="1" thickBot="1">
      <c r="A57" s="34" t="s">
        <v>136</v>
      </c>
      <c r="B57" s="34" t="s">
        <v>137</v>
      </c>
      <c r="C57" s="35">
        <v>1007</v>
      </c>
      <c r="D57" s="41">
        <v>0</v>
      </c>
    </row>
    <row r="58" spans="1:4" ht="15.75" thickBot="1">
      <c r="A58" s="34"/>
      <c r="B58" s="34" t="s">
        <v>138</v>
      </c>
      <c r="C58" s="35">
        <f>SUM(C59:C60)</f>
        <v>2028</v>
      </c>
      <c r="D58" s="41">
        <f>SUM(D59:D60)</f>
        <v>2266</v>
      </c>
    </row>
    <row r="59" spans="1:4" ht="15.75" thickBot="1">
      <c r="A59" s="34" t="s">
        <v>139</v>
      </c>
      <c r="B59" s="34" t="s">
        <v>197</v>
      </c>
      <c r="C59" s="35">
        <v>1208</v>
      </c>
      <c r="D59" s="41">
        <v>922</v>
      </c>
    </row>
    <row r="60" spans="1:4" ht="15.75" thickBot="1">
      <c r="A60" s="34" t="s">
        <v>141</v>
      </c>
      <c r="B60" s="34" t="s">
        <v>198</v>
      </c>
      <c r="C60" s="35">
        <v>820</v>
      </c>
      <c r="D60" s="41">
        <v>1344</v>
      </c>
    </row>
    <row r="61" spans="1:4" ht="15.75" thickBot="1">
      <c r="A61" s="34" t="s">
        <v>143</v>
      </c>
      <c r="B61" s="34" t="s">
        <v>144</v>
      </c>
      <c r="C61" s="35">
        <v>0</v>
      </c>
      <c r="D61" s="41">
        <v>0</v>
      </c>
    </row>
    <row r="62" spans="1:4" ht="15.75" thickBot="1">
      <c r="A62" s="34" t="s">
        <v>199</v>
      </c>
      <c r="B62" s="34" t="s">
        <v>146</v>
      </c>
      <c r="C62" s="35">
        <v>0</v>
      </c>
      <c r="D62" s="41">
        <v>0</v>
      </c>
    </row>
    <row r="63" spans="1:4" ht="23.25" customHeight="1" thickBot="1">
      <c r="A63" s="36"/>
      <c r="B63" s="36" t="s">
        <v>147</v>
      </c>
      <c r="C63" s="37">
        <f>C24+C37+C49</f>
        <v>4293</v>
      </c>
      <c r="D63" s="37">
        <f>D24+D37+D49</f>
        <v>5302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B42">
      <selection activeCell="D66" sqref="D6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26.25" thickBot="1">
      <c r="A3" s="29" t="s">
        <v>150</v>
      </c>
      <c r="B3" s="29" t="s">
        <v>152</v>
      </c>
      <c r="C3" s="29" t="s">
        <v>27</v>
      </c>
      <c r="D3" s="29" t="s">
        <v>215</v>
      </c>
    </row>
    <row r="4" spans="1:4" ht="18.75" customHeight="1" thickBot="1">
      <c r="A4" s="32" t="s">
        <v>150</v>
      </c>
      <c r="B4" s="32" t="s">
        <v>153</v>
      </c>
      <c r="C4" s="33">
        <f>SUM(C5:C11)</f>
        <v>1342418</v>
      </c>
      <c r="D4" s="33">
        <f>SUM(D5:D11)</f>
        <v>1359768</v>
      </c>
    </row>
    <row r="5" spans="1:4" ht="34.5" thickBot="1">
      <c r="A5" s="34" t="s">
        <v>200</v>
      </c>
      <c r="B5" s="34" t="s">
        <v>30</v>
      </c>
      <c r="C5" s="35">
        <v>4795</v>
      </c>
      <c r="D5" s="35">
        <v>4628</v>
      </c>
    </row>
    <row r="6" spans="1:4" ht="45.75" thickBot="1">
      <c r="A6" s="34" t="s">
        <v>201</v>
      </c>
      <c r="B6" s="34" t="s">
        <v>38</v>
      </c>
      <c r="C6" s="35">
        <v>1243986</v>
      </c>
      <c r="D6" s="35">
        <v>1254350</v>
      </c>
    </row>
    <row r="7" spans="1:4" ht="15.75" thickBot="1">
      <c r="A7" s="34" t="s">
        <v>202</v>
      </c>
      <c r="B7" s="34" t="s">
        <v>43</v>
      </c>
      <c r="C7" s="35"/>
      <c r="D7" s="35"/>
    </row>
    <row r="8" spans="1:4" ht="29.25" customHeight="1" thickBot="1">
      <c r="A8" s="34" t="s">
        <v>47</v>
      </c>
      <c r="B8" s="34" t="s">
        <v>48</v>
      </c>
      <c r="C8" s="35">
        <v>29798</v>
      </c>
      <c r="D8" s="35">
        <v>29798</v>
      </c>
    </row>
    <row r="9" spans="1:4" ht="35.25" customHeight="1" thickBot="1">
      <c r="A9" s="34" t="s">
        <v>49</v>
      </c>
      <c r="B9" s="34" t="s">
        <v>50</v>
      </c>
      <c r="C9" s="35">
        <v>15248</v>
      </c>
      <c r="D9" s="35">
        <v>22401</v>
      </c>
    </row>
    <row r="10" spans="1:4" ht="15.75" thickBot="1">
      <c r="A10" s="34"/>
      <c r="B10" s="34" t="s">
        <v>51</v>
      </c>
      <c r="C10" s="35">
        <v>781</v>
      </c>
      <c r="D10" s="35">
        <v>781</v>
      </c>
    </row>
    <row r="11" spans="1:4" ht="15.75" thickBot="1">
      <c r="A11" s="34" t="s">
        <v>161</v>
      </c>
      <c r="B11" s="34" t="s">
        <v>53</v>
      </c>
      <c r="C11" s="35">
        <v>47810</v>
      </c>
      <c r="D11" s="35">
        <v>47810</v>
      </c>
    </row>
    <row r="12" spans="1:4" ht="15.75" thickBot="1">
      <c r="A12" s="32" t="s">
        <v>150</v>
      </c>
      <c r="B12" s="32" t="s">
        <v>162</v>
      </c>
      <c r="C12" s="33">
        <f>SUM(C13:C15,C19:C22)</f>
        <v>171941</v>
      </c>
      <c r="D12" s="33">
        <f>SUM(D13:D15,D19:D22)</f>
        <v>121961</v>
      </c>
    </row>
    <row r="13" spans="1:4" ht="23.25" thickBot="1">
      <c r="A13" s="34" t="s">
        <v>203</v>
      </c>
      <c r="B13" s="34" t="s">
        <v>55</v>
      </c>
      <c r="C13" s="35"/>
      <c r="D13" s="35"/>
    </row>
    <row r="14" spans="1:4" ht="15.75" thickBot="1">
      <c r="A14" s="34" t="s">
        <v>64</v>
      </c>
      <c r="B14" s="34" t="s">
        <v>63</v>
      </c>
      <c r="C14" s="35">
        <v>15871</v>
      </c>
      <c r="D14" s="35">
        <v>14016</v>
      </c>
    </row>
    <row r="15" spans="1:4" ht="15.75" thickBot="1">
      <c r="A15" s="34"/>
      <c r="B15" s="34" t="s">
        <v>66</v>
      </c>
      <c r="C15" s="35">
        <f>SUM(C16:C18)</f>
        <v>122364</v>
      </c>
      <c r="D15" s="35">
        <f>SUM(D16:D18)</f>
        <v>66606</v>
      </c>
    </row>
    <row r="16" spans="1:4" ht="24" customHeight="1" thickBot="1">
      <c r="A16" s="34" t="s">
        <v>169</v>
      </c>
      <c r="B16" s="34" t="s">
        <v>170</v>
      </c>
      <c r="C16" s="35">
        <v>83858</v>
      </c>
      <c r="D16" s="35">
        <f>8800+4901</f>
        <v>13701</v>
      </c>
    </row>
    <row r="17" spans="1:4" ht="15.75" thickBot="1">
      <c r="A17" s="34"/>
      <c r="B17" s="34" t="s">
        <v>171</v>
      </c>
      <c r="C17" s="35"/>
      <c r="D17" s="35"/>
    </row>
    <row r="18" spans="1:4" ht="15.75" thickBot="1">
      <c r="A18" s="34" t="s">
        <v>70</v>
      </c>
      <c r="B18" s="34" t="s">
        <v>172</v>
      </c>
      <c r="C18" s="35">
        <v>38506</v>
      </c>
      <c r="D18" s="35">
        <f>5582+4190+43133</f>
        <v>52905</v>
      </c>
    </row>
    <row r="19" spans="1:4" ht="46.5" customHeight="1" thickBot="1">
      <c r="A19" s="34" t="s">
        <v>72</v>
      </c>
      <c r="B19" s="34" t="s">
        <v>73</v>
      </c>
      <c r="C19" s="35"/>
      <c r="D19" s="35">
        <f>+'[1]ACTIVO Miles Hoja trabajo'!$K$58</f>
        <v>0</v>
      </c>
    </row>
    <row r="20" spans="1:4" ht="52.5" customHeight="1" thickBot="1">
      <c r="A20" s="34" t="s">
        <v>74</v>
      </c>
      <c r="B20" s="34" t="s">
        <v>75</v>
      </c>
      <c r="C20" s="35">
        <v>198</v>
      </c>
      <c r="D20" s="35">
        <v>171</v>
      </c>
    </row>
    <row r="21" spans="1:4" ht="15.75" thickBot="1">
      <c r="A21" s="34" t="s">
        <v>76</v>
      </c>
      <c r="B21" s="34" t="s">
        <v>77</v>
      </c>
      <c r="C21" s="35">
        <v>13056</v>
      </c>
      <c r="D21" s="35">
        <v>11615</v>
      </c>
    </row>
    <row r="22" spans="1:4" ht="15.75" thickBot="1">
      <c r="A22" s="34"/>
      <c r="B22" s="34" t="s">
        <v>78</v>
      </c>
      <c r="C22" s="35">
        <v>20452</v>
      </c>
      <c r="D22" s="35">
        <v>29553</v>
      </c>
    </row>
    <row r="23" spans="1:4" ht="25.5" customHeight="1" thickBot="1">
      <c r="A23" s="36"/>
      <c r="B23" s="36" t="s">
        <v>79</v>
      </c>
      <c r="C23" s="37">
        <f>C4+C12</f>
        <v>1514359</v>
      </c>
      <c r="D23" s="37">
        <f>D4+D12</f>
        <v>1481729</v>
      </c>
    </row>
    <row r="24" spans="1:4" ht="15.75" thickBot="1">
      <c r="A24" s="32" t="s">
        <v>150</v>
      </c>
      <c r="B24" s="32" t="s">
        <v>173</v>
      </c>
      <c r="C24" s="33">
        <f>C25+C35+C36</f>
        <v>467040</v>
      </c>
      <c r="D24" s="33">
        <f>D25+D35+D36</f>
        <v>433093</v>
      </c>
    </row>
    <row r="25" spans="1:4" ht="15.75" thickBot="1">
      <c r="A25" s="34"/>
      <c r="B25" s="34" t="s">
        <v>81</v>
      </c>
      <c r="C25" s="35">
        <f>SUM(C26:C34)</f>
        <v>40638</v>
      </c>
      <c r="D25" s="35">
        <f>SUM(D26:D34)</f>
        <v>-1093</v>
      </c>
    </row>
    <row r="26" spans="1:4" ht="15.75" thickBot="1">
      <c r="A26" s="34" t="s">
        <v>174</v>
      </c>
      <c r="B26" s="34" t="s">
        <v>175</v>
      </c>
      <c r="C26" s="35">
        <v>17977</v>
      </c>
      <c r="D26" s="35">
        <v>17977</v>
      </c>
    </row>
    <row r="27" spans="1:4" ht="15.75" thickBot="1">
      <c r="A27" s="34"/>
      <c r="B27" s="34" t="s">
        <v>176</v>
      </c>
      <c r="C27" s="35"/>
      <c r="D27" s="35"/>
    </row>
    <row r="28" spans="1:4" ht="15.75" thickBot="1">
      <c r="A28" s="34" t="s">
        <v>177</v>
      </c>
      <c r="B28" s="34" t="s">
        <v>178</v>
      </c>
      <c r="C28" s="35">
        <v>425461</v>
      </c>
      <c r="D28" s="35">
        <v>425461</v>
      </c>
    </row>
    <row r="29" spans="1:4" ht="15.75" thickBot="1">
      <c r="A29" s="34" t="s">
        <v>87</v>
      </c>
      <c r="B29" s="34" t="s">
        <v>179</v>
      </c>
      <c r="C29" s="35"/>
      <c r="D29" s="35"/>
    </row>
    <row r="30" spans="1:4" ht="15.75" thickBot="1">
      <c r="A30" s="34" t="s">
        <v>89</v>
      </c>
      <c r="B30" s="34" t="s">
        <v>180</v>
      </c>
      <c r="C30" s="35">
        <v>-444530</v>
      </c>
      <c r="D30" s="35">
        <v>-506716</v>
      </c>
    </row>
    <row r="31" spans="1:4" ht="15.75" thickBot="1">
      <c r="A31" s="34"/>
      <c r="B31" s="34" t="s">
        <v>181</v>
      </c>
      <c r="C31" s="35"/>
      <c r="D31" s="35"/>
    </row>
    <row r="32" spans="1:4" ht="15.75" thickBot="1">
      <c r="A32" s="34"/>
      <c r="B32" s="34" t="s">
        <v>182</v>
      </c>
      <c r="C32" s="35">
        <v>41730</v>
      </c>
      <c r="D32" s="35">
        <v>62185</v>
      </c>
    </row>
    <row r="33" spans="1:4" ht="15.75" thickBot="1">
      <c r="A33" s="34" t="s">
        <v>93</v>
      </c>
      <c r="B33" s="34" t="s">
        <v>183</v>
      </c>
      <c r="C33" s="35"/>
      <c r="D33" s="35"/>
    </row>
    <row r="34" spans="1:4" ht="15.75" thickBot="1">
      <c r="A34" s="34"/>
      <c r="B34" s="34" t="s">
        <v>184</v>
      </c>
      <c r="C34" s="35"/>
      <c r="D34" s="35"/>
    </row>
    <row r="35" spans="1:4" ht="15.75" thickBot="1">
      <c r="A35" s="34" t="s">
        <v>96</v>
      </c>
      <c r="B35" s="34" t="s">
        <v>97</v>
      </c>
      <c r="C35" s="35"/>
      <c r="D35" s="35"/>
    </row>
    <row r="36" spans="1:4" ht="15.75" thickBot="1">
      <c r="A36" s="34" t="s">
        <v>98</v>
      </c>
      <c r="B36" s="34" t="s">
        <v>99</v>
      </c>
      <c r="C36" s="35">
        <v>426402</v>
      </c>
      <c r="D36" s="35">
        <v>434186</v>
      </c>
    </row>
    <row r="37" spans="1:4" ht="15.75" thickBot="1">
      <c r="A37" s="32" t="s">
        <v>150</v>
      </c>
      <c r="B37" s="32" t="s">
        <v>185</v>
      </c>
      <c r="C37" s="33">
        <f>SUM(C38:C39,C44:C48)</f>
        <v>668892</v>
      </c>
      <c r="D37" s="33">
        <f>SUM(D38:D39,D44:D48)</f>
        <v>638491</v>
      </c>
    </row>
    <row r="38" spans="1:4" ht="15.75" thickBot="1">
      <c r="A38" s="34" t="s">
        <v>104</v>
      </c>
      <c r="B38" s="34" t="s">
        <v>101</v>
      </c>
      <c r="C38" s="35">
        <v>72144</v>
      </c>
      <c r="D38" s="35">
        <v>72897</v>
      </c>
    </row>
    <row r="39" spans="1:4" ht="15.75" thickBot="1">
      <c r="A39" s="34"/>
      <c r="B39" s="34" t="s">
        <v>106</v>
      </c>
      <c r="C39" s="35">
        <f>SUM(C40:C43)</f>
        <v>594109</v>
      </c>
      <c r="D39" s="35">
        <f>SUM(D40:D43)</f>
        <v>562936</v>
      </c>
    </row>
    <row r="40" spans="1:4" ht="15.75" thickBot="1">
      <c r="A40" s="34" t="s">
        <v>107</v>
      </c>
      <c r="B40" s="34" t="s">
        <v>189</v>
      </c>
      <c r="C40" s="35"/>
      <c r="D40" s="35"/>
    </row>
    <row r="41" spans="1:4" ht="15.75" thickBot="1">
      <c r="A41" s="34" t="s">
        <v>109</v>
      </c>
      <c r="B41" s="34" t="s">
        <v>190</v>
      </c>
      <c r="C41" s="35">
        <v>505530</v>
      </c>
      <c r="D41" s="35">
        <v>468270</v>
      </c>
    </row>
    <row r="42" spans="1:4" ht="15.75" thickBot="1">
      <c r="A42" s="34" t="s">
        <v>111</v>
      </c>
      <c r="B42" s="34" t="s">
        <v>191</v>
      </c>
      <c r="C42" s="35">
        <v>24509</v>
      </c>
      <c r="D42" s="35">
        <v>30450</v>
      </c>
    </row>
    <row r="43" spans="1:4" ht="18" customHeight="1" thickBot="1">
      <c r="A43" s="34" t="s">
        <v>113</v>
      </c>
      <c r="B43" s="34" t="s">
        <v>192</v>
      </c>
      <c r="C43" s="35">
        <v>64070</v>
      </c>
      <c r="D43" s="35">
        <f>4341+59875</f>
        <v>64216</v>
      </c>
    </row>
    <row r="44" spans="1:4" ht="15.75" thickBot="1">
      <c r="A44" s="34" t="s">
        <v>115</v>
      </c>
      <c r="B44" s="34" t="s">
        <v>116</v>
      </c>
      <c r="C44" s="35"/>
      <c r="D44" s="35"/>
    </row>
    <row r="45" spans="1:4" ht="15.75" thickBot="1">
      <c r="A45" s="34" t="s">
        <v>117</v>
      </c>
      <c r="B45" s="34" t="s">
        <v>118</v>
      </c>
      <c r="C45" s="35">
        <v>1069</v>
      </c>
      <c r="D45" s="35">
        <v>1088</v>
      </c>
    </row>
    <row r="46" spans="1:4" ht="15.75" thickBot="1">
      <c r="A46" s="34" t="s">
        <v>119</v>
      </c>
      <c r="B46" s="34" t="s">
        <v>120</v>
      </c>
      <c r="C46" s="35">
        <v>1570</v>
      </c>
      <c r="D46" s="35">
        <v>1570</v>
      </c>
    </row>
    <row r="47" spans="1:4" ht="15.75" thickBot="1">
      <c r="A47" s="34" t="s">
        <v>193</v>
      </c>
      <c r="B47" s="34" t="s">
        <v>122</v>
      </c>
      <c r="C47" s="35"/>
      <c r="D47" s="35"/>
    </row>
    <row r="48" spans="1:4" ht="15.75" thickBot="1">
      <c r="A48" s="34" t="s">
        <v>194</v>
      </c>
      <c r="B48" s="34" t="s">
        <v>124</v>
      </c>
      <c r="C48" s="35"/>
      <c r="D48" s="35"/>
    </row>
    <row r="49" spans="1:4" ht="15.75" thickBot="1">
      <c r="A49" s="32" t="s">
        <v>150</v>
      </c>
      <c r="B49" s="32" t="s">
        <v>195</v>
      </c>
      <c r="C49" s="33">
        <f>SUM(C50:C52,C57:C58,C61:C62)</f>
        <v>378427</v>
      </c>
      <c r="D49" s="33">
        <f>SUM(D50:D52,D57:D58,D61:D62)</f>
        <v>410145</v>
      </c>
    </row>
    <row r="50" spans="1:4" ht="15.75" thickBot="1">
      <c r="A50" s="34" t="s">
        <v>126</v>
      </c>
      <c r="B50" s="34" t="s">
        <v>127</v>
      </c>
      <c r="C50" s="35"/>
      <c r="D50" s="35"/>
    </row>
    <row r="51" spans="1:4" ht="15.75" thickBot="1">
      <c r="A51" s="34" t="s">
        <v>129</v>
      </c>
      <c r="B51" s="34" t="s">
        <v>128</v>
      </c>
      <c r="C51" s="35">
        <v>884</v>
      </c>
      <c r="D51" s="35">
        <v>414</v>
      </c>
    </row>
    <row r="52" spans="1:4" ht="15.75" thickBot="1">
      <c r="A52" s="34"/>
      <c r="B52" s="34" t="s">
        <v>130</v>
      </c>
      <c r="C52" s="35">
        <f>SUM(C53:C56)</f>
        <v>72580</v>
      </c>
      <c r="D52" s="35">
        <f>SUM(D53:D56)</f>
        <v>86595</v>
      </c>
    </row>
    <row r="53" spans="1:4" ht="15.75" thickBot="1">
      <c r="A53" s="34" t="s">
        <v>131</v>
      </c>
      <c r="B53" s="34" t="s">
        <v>189</v>
      </c>
      <c r="C53" s="35"/>
      <c r="D53" s="35"/>
    </row>
    <row r="54" spans="1:4" ht="15.75" thickBot="1">
      <c r="A54" s="34" t="s">
        <v>132</v>
      </c>
      <c r="B54" s="34" t="s">
        <v>190</v>
      </c>
      <c r="C54" s="35">
        <v>54491</v>
      </c>
      <c r="D54" s="35">
        <v>54320</v>
      </c>
    </row>
    <row r="55" spans="1:4" ht="15.75" thickBot="1">
      <c r="A55" s="34" t="s">
        <v>133</v>
      </c>
      <c r="B55" s="34" t="s">
        <v>191</v>
      </c>
      <c r="C55" s="35">
        <v>6439</v>
      </c>
      <c r="D55" s="35">
        <v>7149</v>
      </c>
    </row>
    <row r="56" spans="1:4" ht="42" customHeight="1" thickBot="1">
      <c r="A56" s="34" t="s">
        <v>134</v>
      </c>
      <c r="B56" s="34" t="s">
        <v>196</v>
      </c>
      <c r="C56" s="35">
        <v>11650</v>
      </c>
      <c r="D56" s="35">
        <v>25126</v>
      </c>
    </row>
    <row r="57" spans="1:4" ht="31.5" customHeight="1" thickBot="1">
      <c r="A57" s="34" t="s">
        <v>136</v>
      </c>
      <c r="B57" s="34" t="s">
        <v>137</v>
      </c>
      <c r="C57" s="35"/>
      <c r="D57" s="35"/>
    </row>
    <row r="58" spans="1:4" ht="15.75" thickBot="1">
      <c r="A58" s="34"/>
      <c r="B58" s="34" t="s">
        <v>138</v>
      </c>
      <c r="C58" s="35">
        <f>SUM(C59:C60)</f>
        <v>304962</v>
      </c>
      <c r="D58" s="35">
        <f>SUM(D59:D60)</f>
        <v>323136</v>
      </c>
    </row>
    <row r="59" spans="1:4" ht="15.75" thickBot="1">
      <c r="A59" s="34" t="s">
        <v>139</v>
      </c>
      <c r="B59" s="34" t="s">
        <v>197</v>
      </c>
      <c r="C59" s="35">
        <v>28817</v>
      </c>
      <c r="D59" s="35">
        <f>63198+356</f>
        <v>63554</v>
      </c>
    </row>
    <row r="60" spans="1:4" ht="15.75" thickBot="1">
      <c r="A60" s="34" t="s">
        <v>141</v>
      </c>
      <c r="B60" s="34" t="s">
        <v>198</v>
      </c>
      <c r="C60" s="35">
        <v>276145</v>
      </c>
      <c r="D60" s="35">
        <f>224102+20441+14953+86</f>
        <v>259582</v>
      </c>
    </row>
    <row r="61" spans="1:4" ht="15.75" thickBot="1">
      <c r="A61" s="34" t="s">
        <v>143</v>
      </c>
      <c r="B61" s="34" t="s">
        <v>144</v>
      </c>
      <c r="C61" s="35">
        <v>1</v>
      </c>
      <c r="D61" s="35">
        <v>0</v>
      </c>
    </row>
    <row r="62" spans="1:4" ht="15.75" thickBot="1">
      <c r="A62" s="34" t="s">
        <v>199</v>
      </c>
      <c r="B62" s="34" t="s">
        <v>146</v>
      </c>
      <c r="C62" s="35"/>
      <c r="D62" s="35"/>
    </row>
    <row r="63" spans="1:4" ht="23.25" customHeight="1" thickBot="1">
      <c r="A63" s="36"/>
      <c r="B63" s="36" t="s">
        <v>147</v>
      </c>
      <c r="C63" s="37">
        <f>C24+C37+C49</f>
        <v>1514359</v>
      </c>
      <c r="D63" s="37">
        <f>D24+D37+D49</f>
        <v>1481729</v>
      </c>
    </row>
    <row r="65" spans="3:4" ht="15">
      <c r="C65" s="45">
        <f>+C63-C23</f>
        <v>0</v>
      </c>
      <c r="D65" s="45">
        <f>+D63-D23</f>
        <v>0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6" t="s">
        <v>22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23</v>
      </c>
      <c r="B4" s="54"/>
      <c r="C4" s="54"/>
      <c r="D4" s="54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0</v>
      </c>
      <c r="D7" s="10">
        <f>+D8+D13+D17+D20+D21+D22+D23</f>
        <v>0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0</v>
      </c>
      <c r="D13" s="12">
        <f>+D14+D15+D16</f>
        <v>0</v>
      </c>
    </row>
    <row r="14" spans="1:4" ht="15">
      <c r="A14" s="11" t="s">
        <v>39</v>
      </c>
      <c r="B14" s="11" t="s">
        <v>40</v>
      </c>
      <c r="C14" s="13">
        <v>0</v>
      </c>
      <c r="D14" s="13">
        <v>0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0</v>
      </c>
      <c r="D16" s="13">
        <v>0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0</v>
      </c>
      <c r="D21" s="13">
        <v>0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305</v>
      </c>
      <c r="D24" s="10">
        <f>+D25+D31+D34+D38+D39+D40+D41</f>
        <v>315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0</v>
      </c>
      <c r="D34" s="12">
        <f>+D35+D36+D37</f>
        <v>0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0</v>
      </c>
      <c r="D37" s="13">
        <v>0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0</v>
      </c>
      <c r="D40" s="13">
        <v>0</v>
      </c>
    </row>
    <row r="41" spans="1:4" ht="15">
      <c r="A41" s="11"/>
      <c r="B41" s="11" t="s">
        <v>78</v>
      </c>
      <c r="C41" s="13">
        <v>305</v>
      </c>
      <c r="D41" s="13">
        <v>315</v>
      </c>
    </row>
    <row r="42" spans="1:4" ht="15">
      <c r="A42" s="14"/>
      <c r="B42" s="15" t="s">
        <v>79</v>
      </c>
      <c r="C42" s="10">
        <f>+C7+C24</f>
        <v>305</v>
      </c>
      <c r="D42" s="10">
        <f>+D7+D24</f>
        <v>315</v>
      </c>
    </row>
    <row r="43" spans="1:4" ht="15">
      <c r="A43" s="9"/>
      <c r="B43" s="9" t="s">
        <v>80</v>
      </c>
      <c r="C43" s="10">
        <f>+C44+C54+C55</f>
        <v>305</v>
      </c>
      <c r="D43" s="10">
        <f>+D44+D54+D55</f>
        <v>316</v>
      </c>
    </row>
    <row r="44" spans="1:4" ht="15">
      <c r="A44" s="11"/>
      <c r="B44" s="11" t="s">
        <v>81</v>
      </c>
      <c r="C44" s="12">
        <f>+C45+C46+C47+C48+C49+C50+C51+C52+C53</f>
        <v>305</v>
      </c>
      <c r="D44" s="12">
        <f>+D45+D46+D47+D48+D49+D50+D51+D52+D53</f>
        <v>316</v>
      </c>
    </row>
    <row r="45" spans="1:4" ht="24">
      <c r="A45" s="11" t="s">
        <v>82</v>
      </c>
      <c r="B45" s="11" t="s">
        <v>83</v>
      </c>
      <c r="C45" s="13">
        <v>7573</v>
      </c>
      <c r="D45" s="13">
        <v>7573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8347</v>
      </c>
      <c r="D47" s="13">
        <v>8347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-15611</v>
      </c>
      <c r="D49" s="13">
        <v>-15601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-4</v>
      </c>
      <c r="D51" s="13">
        <v>-3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0</v>
      </c>
      <c r="D55" s="13">
        <v>0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0</v>
      </c>
      <c r="D71" s="10">
        <f>+D72+D73+D77+D82+D83+D86+D87</f>
        <v>-1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0</v>
      </c>
      <c r="D83" s="12">
        <f>+D84+D85</f>
        <v>-1</v>
      </c>
    </row>
    <row r="84" spans="1:4" ht="24">
      <c r="A84" s="11" t="s">
        <v>139</v>
      </c>
      <c r="B84" s="11" t="s">
        <v>140</v>
      </c>
      <c r="C84" s="13">
        <v>0</v>
      </c>
      <c r="D84" s="13">
        <v>0</v>
      </c>
    </row>
    <row r="85" spans="1:4" ht="24">
      <c r="A85" s="11" t="s">
        <v>141</v>
      </c>
      <c r="B85" s="11" t="s">
        <v>142</v>
      </c>
      <c r="C85" s="13">
        <v>0</v>
      </c>
      <c r="D85" s="13">
        <v>-1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305</v>
      </c>
      <c r="D88" s="10">
        <f>+D43+D56+D71</f>
        <v>315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85.7109375" style="0" bestFit="1" customWidth="1"/>
    <col min="6" max="7" width="15.28125" style="0" bestFit="1" customWidth="1"/>
  </cols>
  <sheetData>
    <row r="1" spans="1:4" ht="12.75" customHeight="1" thickBot="1">
      <c r="A1" s="59" t="s">
        <v>23</v>
      </c>
      <c r="B1" s="59"/>
      <c r="C1" s="59"/>
      <c r="D1" s="59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39">
        <v>43983</v>
      </c>
      <c r="D3" s="39">
        <v>43800</v>
      </c>
    </row>
    <row r="4" spans="1:4" ht="18.75" customHeight="1" thickBot="1">
      <c r="A4" s="32" t="s">
        <v>150</v>
      </c>
      <c r="B4" s="32" t="s">
        <v>153</v>
      </c>
      <c r="C4" s="33">
        <f>SUM(C5:C11)</f>
        <v>2</v>
      </c>
      <c r="D4" s="33">
        <f>SUM(D5:D11)</f>
        <v>1</v>
      </c>
    </row>
    <row r="5" spans="1:4" ht="34.5" thickBot="1">
      <c r="A5" s="34" t="s">
        <v>200</v>
      </c>
      <c r="B5" s="34" t="s">
        <v>30</v>
      </c>
      <c r="C5" s="35">
        <v>1</v>
      </c>
      <c r="D5" s="41">
        <v>1</v>
      </c>
    </row>
    <row r="6" spans="1:4" ht="45.75" thickBot="1">
      <c r="A6" s="34" t="s">
        <v>201</v>
      </c>
      <c r="B6" s="34" t="s">
        <v>38</v>
      </c>
      <c r="C6" s="35"/>
      <c r="D6" s="41"/>
    </row>
    <row r="7" spans="1:4" ht="15.75" thickBot="1">
      <c r="A7" s="34" t="s">
        <v>202</v>
      </c>
      <c r="B7" s="34" t="s">
        <v>43</v>
      </c>
      <c r="C7" s="35"/>
      <c r="D7" s="41"/>
    </row>
    <row r="8" spans="1:4" ht="29.25" customHeight="1" thickBot="1">
      <c r="A8" s="34" t="s">
        <v>47</v>
      </c>
      <c r="B8" s="34" t="s">
        <v>48</v>
      </c>
      <c r="C8" s="35"/>
      <c r="D8" s="41"/>
    </row>
    <row r="9" spans="1:4" ht="35.25" customHeight="1" thickBot="1">
      <c r="A9" s="34" t="s">
        <v>49</v>
      </c>
      <c r="B9" s="34" t="s">
        <v>50</v>
      </c>
      <c r="C9" s="35">
        <v>1</v>
      </c>
      <c r="D9" s="41"/>
    </row>
    <row r="10" spans="1:4" ht="15.75" thickBot="1">
      <c r="A10" s="34"/>
      <c r="B10" s="34" t="s">
        <v>51</v>
      </c>
      <c r="C10" s="35"/>
      <c r="D10" s="41"/>
    </row>
    <row r="11" spans="1:4" ht="15.75" thickBot="1">
      <c r="A11" s="34" t="s">
        <v>161</v>
      </c>
      <c r="B11" s="34" t="s">
        <v>53</v>
      </c>
      <c r="C11" s="35"/>
      <c r="D11" s="41"/>
    </row>
    <row r="12" spans="1:4" ht="15.75" thickBot="1">
      <c r="A12" s="32" t="s">
        <v>150</v>
      </c>
      <c r="B12" s="32" t="s">
        <v>162</v>
      </c>
      <c r="C12" s="33">
        <f>SUM(C13:C15,C19:C22)</f>
        <v>952</v>
      </c>
      <c r="D12" s="33">
        <f>SUM(D13:D15,D19:D22)</f>
        <v>1193</v>
      </c>
    </row>
    <row r="13" spans="1:4" ht="23.25" thickBot="1">
      <c r="A13" s="34" t="s">
        <v>203</v>
      </c>
      <c r="B13" s="34" t="s">
        <v>55</v>
      </c>
      <c r="C13" s="35"/>
      <c r="D13" s="41"/>
    </row>
    <row r="14" spans="1:4" ht="15.75" thickBot="1">
      <c r="A14" s="34" t="s">
        <v>64</v>
      </c>
      <c r="B14" s="34" t="s">
        <v>63</v>
      </c>
      <c r="C14" s="35"/>
      <c r="D14" s="41"/>
    </row>
    <row r="15" spans="1:4" ht="15.75" thickBot="1">
      <c r="A15" s="34"/>
      <c r="B15" s="34" t="s">
        <v>66</v>
      </c>
      <c r="C15" s="35">
        <f>SUM(C16:C18)</f>
        <v>14</v>
      </c>
      <c r="D15" s="41">
        <f>SUM(D16:D18)</f>
        <v>3</v>
      </c>
    </row>
    <row r="16" spans="1:4" ht="24" customHeight="1" thickBot="1">
      <c r="A16" s="34" t="s">
        <v>169</v>
      </c>
      <c r="B16" s="34" t="s">
        <v>170</v>
      </c>
      <c r="C16" s="35">
        <v>3</v>
      </c>
      <c r="D16" s="41">
        <v>1</v>
      </c>
    </row>
    <row r="17" spans="1:4" ht="15.75" thickBot="1">
      <c r="A17" s="34"/>
      <c r="B17" s="34" t="s">
        <v>171</v>
      </c>
      <c r="C17" s="35"/>
      <c r="D17" s="41"/>
    </row>
    <row r="18" spans="1:4" ht="15.75" thickBot="1">
      <c r="A18" s="34" t="s">
        <v>70</v>
      </c>
      <c r="B18" s="34" t="s">
        <v>172</v>
      </c>
      <c r="C18" s="35">
        <v>11</v>
      </c>
      <c r="D18" s="41">
        <v>2</v>
      </c>
    </row>
    <row r="19" spans="1:4" ht="46.5" customHeight="1" thickBot="1">
      <c r="A19" s="34" t="s">
        <v>72</v>
      </c>
      <c r="B19" s="34" t="s">
        <v>73</v>
      </c>
      <c r="C19" s="35"/>
      <c r="D19" s="41"/>
    </row>
    <row r="20" spans="1:4" ht="52.5" customHeight="1" thickBot="1">
      <c r="A20" s="34" t="s">
        <v>74</v>
      </c>
      <c r="B20" s="34" t="s">
        <v>75</v>
      </c>
      <c r="C20" s="35"/>
      <c r="D20" s="41"/>
    </row>
    <row r="21" spans="1:4" ht="15.75" thickBot="1">
      <c r="A21" s="34" t="s">
        <v>76</v>
      </c>
      <c r="B21" s="34" t="s">
        <v>77</v>
      </c>
      <c r="C21" s="35"/>
      <c r="D21" s="41">
        <v>8</v>
      </c>
    </row>
    <row r="22" spans="1:4" ht="15.75" thickBot="1">
      <c r="A22" s="34"/>
      <c r="B22" s="34" t="s">
        <v>78</v>
      </c>
      <c r="C22" s="35">
        <v>938</v>
      </c>
      <c r="D22" s="41">
        <v>1182</v>
      </c>
    </row>
    <row r="23" spans="1:4" ht="25.5" customHeight="1" thickBot="1">
      <c r="A23" s="36"/>
      <c r="B23" s="36" t="s">
        <v>79</v>
      </c>
      <c r="C23" s="37">
        <f>C4+C12</f>
        <v>954</v>
      </c>
      <c r="D23" s="37">
        <f>D4+D12</f>
        <v>1194</v>
      </c>
    </row>
    <row r="24" spans="1:4" ht="15.75" thickBot="1">
      <c r="A24" s="32" t="s">
        <v>150</v>
      </c>
      <c r="B24" s="32" t="s">
        <v>173</v>
      </c>
      <c r="C24" s="33">
        <f>C25+C35+C36</f>
        <v>561</v>
      </c>
      <c r="D24" s="33">
        <f>D25+D35+D36</f>
        <v>706</v>
      </c>
    </row>
    <row r="25" spans="1:4" ht="15.75" thickBot="1">
      <c r="A25" s="34"/>
      <c r="B25" s="34" t="s">
        <v>81</v>
      </c>
      <c r="C25" s="35">
        <f>SUM(C26:C34)</f>
        <v>561</v>
      </c>
      <c r="D25" s="41">
        <f>SUM(D26:D34)</f>
        <v>706</v>
      </c>
    </row>
    <row r="26" spans="1:4" ht="15.75" thickBot="1">
      <c r="A26" s="34" t="s">
        <v>174</v>
      </c>
      <c r="B26" s="34" t="s">
        <v>175</v>
      </c>
      <c r="C26" s="35">
        <v>3</v>
      </c>
      <c r="D26" s="41">
        <v>3</v>
      </c>
    </row>
    <row r="27" spans="1:4" ht="15.75" thickBot="1">
      <c r="A27" s="34"/>
      <c r="B27" s="34" t="s">
        <v>176</v>
      </c>
      <c r="C27" s="35"/>
      <c r="D27" s="41"/>
    </row>
    <row r="28" spans="1:4" ht="15.75" thickBot="1">
      <c r="A28" s="34" t="s">
        <v>177</v>
      </c>
      <c r="B28" s="34" t="s">
        <v>178</v>
      </c>
      <c r="C28" s="35">
        <v>703</v>
      </c>
      <c r="D28" s="41">
        <v>457</v>
      </c>
    </row>
    <row r="29" spans="1:4" ht="15.75" thickBot="1">
      <c r="A29" s="34" t="s">
        <v>87</v>
      </c>
      <c r="B29" s="34" t="s">
        <v>179</v>
      </c>
      <c r="C29" s="35"/>
      <c r="D29" s="41"/>
    </row>
    <row r="30" spans="1:4" ht="15.75" thickBot="1">
      <c r="A30" s="34" t="s">
        <v>89</v>
      </c>
      <c r="B30" s="34" t="s">
        <v>180</v>
      </c>
      <c r="C30" s="35"/>
      <c r="D30" s="41"/>
    </row>
    <row r="31" spans="1:4" ht="15.75" thickBot="1">
      <c r="A31" s="34"/>
      <c r="B31" s="34" t="s">
        <v>181</v>
      </c>
      <c r="C31" s="35"/>
      <c r="D31" s="41"/>
    </row>
    <row r="32" spans="1:4" ht="15.75" thickBot="1">
      <c r="A32" s="34"/>
      <c r="B32" s="34" t="s">
        <v>182</v>
      </c>
      <c r="C32" s="35">
        <v>-145</v>
      </c>
      <c r="D32" s="41">
        <v>246</v>
      </c>
    </row>
    <row r="33" spans="1:4" ht="15.75" thickBot="1">
      <c r="A33" s="34" t="s">
        <v>93</v>
      </c>
      <c r="B33" s="34" t="s">
        <v>183</v>
      </c>
      <c r="C33" s="35"/>
      <c r="D33" s="41"/>
    </row>
    <row r="34" spans="1:4" ht="15.75" thickBot="1">
      <c r="A34" s="34"/>
      <c r="B34" s="34" t="s">
        <v>184</v>
      </c>
      <c r="C34" s="35"/>
      <c r="D34" s="41"/>
    </row>
    <row r="35" spans="1:4" ht="15.75" thickBot="1">
      <c r="A35" s="34" t="s">
        <v>96</v>
      </c>
      <c r="B35" s="34" t="s">
        <v>97</v>
      </c>
      <c r="C35" s="35"/>
      <c r="D35" s="41"/>
    </row>
    <row r="36" spans="1:4" ht="15.75" thickBot="1">
      <c r="A36" s="34" t="s">
        <v>98</v>
      </c>
      <c r="B36" s="34" t="s">
        <v>99</v>
      </c>
      <c r="C36" s="35"/>
      <c r="D36" s="41"/>
    </row>
    <row r="37" spans="1:4" ht="15.75" thickBot="1">
      <c r="A37" s="32" t="s">
        <v>150</v>
      </c>
      <c r="B37" s="32" t="s">
        <v>185</v>
      </c>
      <c r="C37" s="33">
        <f>SUM(C38:C39,C44:C48)</f>
        <v>5</v>
      </c>
      <c r="D37" s="33">
        <f>SUM(D38:D39,D44:D48)</f>
        <v>5</v>
      </c>
    </row>
    <row r="38" spans="1:4" ht="15.75" thickBot="1">
      <c r="A38" s="34" t="s">
        <v>104</v>
      </c>
      <c r="B38" s="34" t="s">
        <v>101</v>
      </c>
      <c r="C38" s="35"/>
      <c r="D38" s="41"/>
    </row>
    <row r="39" spans="1:4" ht="15.75" thickBot="1">
      <c r="A39" s="34"/>
      <c r="B39" s="34" t="s">
        <v>106</v>
      </c>
      <c r="C39" s="35">
        <f>SUM(C40:C43)</f>
        <v>5</v>
      </c>
      <c r="D39" s="41">
        <f>SUM(D40:D43)</f>
        <v>5</v>
      </c>
    </row>
    <row r="40" spans="1:4" ht="15.75" thickBot="1">
      <c r="A40" s="34" t="s">
        <v>107</v>
      </c>
      <c r="B40" s="34" t="s">
        <v>189</v>
      </c>
      <c r="C40" s="35"/>
      <c r="D40" s="41"/>
    </row>
    <row r="41" spans="1:4" ht="15.75" thickBot="1">
      <c r="A41" s="34" t="s">
        <v>109</v>
      </c>
      <c r="B41" s="34" t="s">
        <v>190</v>
      </c>
      <c r="C41" s="35"/>
      <c r="D41" s="41"/>
    </row>
    <row r="42" spans="1:4" ht="15.75" thickBot="1">
      <c r="A42" s="34" t="s">
        <v>111</v>
      </c>
      <c r="B42" s="34" t="s">
        <v>191</v>
      </c>
      <c r="C42" s="35"/>
      <c r="D42" s="41"/>
    </row>
    <row r="43" spans="1:4" ht="18" customHeight="1" thickBot="1">
      <c r="A43" s="34" t="s">
        <v>113</v>
      </c>
      <c r="B43" s="34" t="s">
        <v>192</v>
      </c>
      <c r="C43" s="35">
        <v>5</v>
      </c>
      <c r="D43" s="41">
        <v>5</v>
      </c>
    </row>
    <row r="44" spans="1:4" ht="15.75" thickBot="1">
      <c r="A44" s="34" t="s">
        <v>115</v>
      </c>
      <c r="B44" s="34" t="s">
        <v>116</v>
      </c>
      <c r="C44" s="35"/>
      <c r="D44" s="41"/>
    </row>
    <row r="45" spans="1:4" ht="15.75" thickBot="1">
      <c r="A45" s="34" t="s">
        <v>117</v>
      </c>
      <c r="B45" s="34" t="s">
        <v>118</v>
      </c>
      <c r="C45" s="35"/>
      <c r="D45" s="41"/>
    </row>
    <row r="46" spans="1:4" ht="15.75" thickBot="1">
      <c r="A46" s="34" t="s">
        <v>119</v>
      </c>
      <c r="B46" s="34" t="s">
        <v>120</v>
      </c>
      <c r="C46" s="35"/>
      <c r="D46" s="41"/>
    </row>
    <row r="47" spans="1:4" ht="15.75" thickBot="1">
      <c r="A47" s="34" t="s">
        <v>193</v>
      </c>
      <c r="B47" s="34" t="s">
        <v>122</v>
      </c>
      <c r="C47" s="35"/>
      <c r="D47" s="41"/>
    </row>
    <row r="48" spans="1:4" ht="15.75" thickBot="1">
      <c r="A48" s="34" t="s">
        <v>194</v>
      </c>
      <c r="B48" s="34" t="s">
        <v>124</v>
      </c>
      <c r="C48" s="35"/>
      <c r="D48" s="41"/>
    </row>
    <row r="49" spans="1:4" ht="15.75" thickBot="1">
      <c r="A49" s="32" t="s">
        <v>150</v>
      </c>
      <c r="B49" s="32" t="s">
        <v>195</v>
      </c>
      <c r="C49" s="33">
        <f>SUM(C50:C52,C57:C58,C61:C62)</f>
        <v>388</v>
      </c>
      <c r="D49" s="33">
        <f>SUM(D50:D52,D57:D58,D61:D62)</f>
        <v>483</v>
      </c>
    </row>
    <row r="50" spans="1:4" ht="15.75" thickBot="1">
      <c r="A50" s="34" t="s">
        <v>126</v>
      </c>
      <c r="B50" s="34" t="s">
        <v>127</v>
      </c>
      <c r="C50" s="35"/>
      <c r="D50" s="41"/>
    </row>
    <row r="51" spans="1:4" ht="15.75" thickBot="1">
      <c r="A51" s="34" t="s">
        <v>129</v>
      </c>
      <c r="B51" s="34" t="s">
        <v>128</v>
      </c>
      <c r="C51" s="35"/>
      <c r="D51" s="41"/>
    </row>
    <row r="52" spans="1:4" ht="15.75" thickBot="1">
      <c r="A52" s="34"/>
      <c r="B52" s="34" t="s">
        <v>130</v>
      </c>
      <c r="C52" s="35">
        <f>SUM(C53:C56)</f>
        <v>0</v>
      </c>
      <c r="D52" s="41">
        <f>SUM(D53:D56)</f>
        <v>0</v>
      </c>
    </row>
    <row r="53" spans="1:4" ht="15.75" thickBot="1">
      <c r="A53" s="34" t="s">
        <v>131</v>
      </c>
      <c r="B53" s="34" t="s">
        <v>189</v>
      </c>
      <c r="C53" s="35"/>
      <c r="D53" s="41"/>
    </row>
    <row r="54" spans="1:4" ht="15.75" thickBot="1">
      <c r="A54" s="34" t="s">
        <v>132</v>
      </c>
      <c r="B54" s="34" t="s">
        <v>190</v>
      </c>
      <c r="C54" s="35"/>
      <c r="D54" s="41"/>
    </row>
    <row r="55" spans="1:4" ht="15.75" thickBot="1">
      <c r="A55" s="34" t="s">
        <v>133</v>
      </c>
      <c r="B55" s="34" t="s">
        <v>191</v>
      </c>
      <c r="C55" s="35"/>
      <c r="D55" s="41"/>
    </row>
    <row r="56" spans="1:4" ht="42" customHeight="1" thickBot="1">
      <c r="A56" s="34" t="s">
        <v>134</v>
      </c>
      <c r="B56" s="34" t="s">
        <v>196</v>
      </c>
      <c r="C56" s="35"/>
      <c r="D56" s="41"/>
    </row>
    <row r="57" spans="1:4" ht="31.5" customHeight="1" thickBot="1">
      <c r="A57" s="34" t="s">
        <v>136</v>
      </c>
      <c r="B57" s="34" t="s">
        <v>137</v>
      </c>
      <c r="C57" s="35"/>
      <c r="D57" s="41">
        <v>2</v>
      </c>
    </row>
    <row r="58" spans="1:4" ht="15.75" thickBot="1">
      <c r="A58" s="34"/>
      <c r="B58" s="34" t="s">
        <v>138</v>
      </c>
      <c r="C58" s="35">
        <f>SUM(C59:C60)</f>
        <v>338</v>
      </c>
      <c r="D58" s="41">
        <f>SUM(D59:D60)</f>
        <v>287</v>
      </c>
    </row>
    <row r="59" spans="1:4" ht="15.75" thickBot="1">
      <c r="A59" s="34" t="s">
        <v>139</v>
      </c>
      <c r="B59" s="34" t="s">
        <v>197</v>
      </c>
      <c r="C59" s="35">
        <v>99</v>
      </c>
      <c r="D59" s="41">
        <v>203</v>
      </c>
    </row>
    <row r="60" spans="1:4" ht="15.75" thickBot="1">
      <c r="A60" s="34" t="s">
        <v>141</v>
      </c>
      <c r="B60" s="34" t="s">
        <v>198</v>
      </c>
      <c r="C60" s="35">
        <v>239</v>
      </c>
      <c r="D60" s="41">
        <f>60+24</f>
        <v>84</v>
      </c>
    </row>
    <row r="61" spans="1:4" ht="15.75" thickBot="1">
      <c r="A61" s="34" t="s">
        <v>143</v>
      </c>
      <c r="B61" s="34" t="s">
        <v>144</v>
      </c>
      <c r="C61" s="35">
        <v>50</v>
      </c>
      <c r="D61" s="41">
        <v>194</v>
      </c>
    </row>
    <row r="62" spans="1:4" ht="15.75" thickBot="1">
      <c r="A62" s="34" t="s">
        <v>199</v>
      </c>
      <c r="B62" s="34" t="s">
        <v>146</v>
      </c>
      <c r="C62" s="35"/>
      <c r="D62" s="41">
        <v>0</v>
      </c>
    </row>
    <row r="63" spans="1:4" ht="23.25" customHeight="1" thickBot="1">
      <c r="A63" s="36"/>
      <c r="B63" s="36" t="s">
        <v>147</v>
      </c>
      <c r="C63" s="37">
        <f>C24+C37+C49</f>
        <v>954</v>
      </c>
      <c r="D63" s="37">
        <f>D24+D37+D49</f>
        <v>1194</v>
      </c>
    </row>
    <row r="66" ht="15">
      <c r="A66" s="38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7" customWidth="1"/>
    <col min="2" max="2" width="87.57421875" style="7" customWidth="1"/>
    <col min="3" max="3" width="17.42187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55" t="s">
        <v>22</v>
      </c>
      <c r="B1" s="47"/>
      <c r="C1" s="47"/>
      <c r="D1" s="48"/>
    </row>
    <row r="2" spans="1:4" s="6" customFormat="1" ht="19.5" customHeight="1" thickBot="1">
      <c r="A2" s="56"/>
      <c r="B2" s="50"/>
      <c r="C2" s="50"/>
      <c r="D2" s="51"/>
    </row>
    <row r="3" spans="1:4" s="6" customFormat="1" ht="19.5" customHeight="1" thickBot="1">
      <c r="A3" s="57"/>
      <c r="B3" s="53"/>
      <c r="C3" s="53"/>
      <c r="D3" s="53"/>
    </row>
    <row r="4" spans="1:4" ht="19.5" customHeight="1" thickBot="1">
      <c r="A4" s="58" t="s">
        <v>23</v>
      </c>
      <c r="B4" s="58"/>
      <c r="C4" s="58"/>
      <c r="D4" s="58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115793</v>
      </c>
      <c r="D7" s="10">
        <f>+D8+D13+D17+D20+D21+D22+D23</f>
        <v>131282</v>
      </c>
    </row>
    <row r="8" spans="1:4" ht="15">
      <c r="A8" s="21"/>
      <c r="B8" s="21" t="s">
        <v>30</v>
      </c>
      <c r="C8" s="12">
        <f>+C9+C10+C11+C12</f>
        <v>54566</v>
      </c>
      <c r="D8" s="12">
        <f>D9+D10+D11+D12</f>
        <v>67920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42729</v>
      </c>
      <c r="D10" s="13">
        <v>53598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v>11837</v>
      </c>
      <c r="D12" s="13">
        <v>14322</v>
      </c>
    </row>
    <row r="13" spans="1:4" ht="15">
      <c r="A13" s="21"/>
      <c r="B13" s="21" t="s">
        <v>38</v>
      </c>
      <c r="C13" s="12">
        <f>+C14+C15+C16</f>
        <v>61227</v>
      </c>
      <c r="D13" s="12">
        <f>+D14+D15+D16</f>
        <v>63181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v>61227</v>
      </c>
      <c r="D16" s="13">
        <v>63181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0</v>
      </c>
      <c r="D21" s="13">
        <v>181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65796</v>
      </c>
      <c r="D24" s="10">
        <f>+D25+D31+D34+D38+D39+D40+D41</f>
        <v>141355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233</v>
      </c>
      <c r="D31" s="12">
        <f>+D32+D33</f>
        <v>154</v>
      </c>
    </row>
    <row r="32" spans="1:4" ht="15">
      <c r="A32" s="21" t="s">
        <v>64</v>
      </c>
      <c r="B32" s="21" t="s">
        <v>65</v>
      </c>
      <c r="C32" s="13">
        <v>233</v>
      </c>
      <c r="D32" s="13">
        <v>154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770</v>
      </c>
      <c r="D34" s="12">
        <f>+D35+D36+D37</f>
        <v>115205</v>
      </c>
    </row>
    <row r="35" spans="1:4" ht="24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15">
      <c r="A37" s="21" t="s">
        <v>70</v>
      </c>
      <c r="B37" s="21" t="s">
        <v>71</v>
      </c>
      <c r="C37" s="13">
        <v>770</v>
      </c>
      <c r="D37" s="13">
        <v>115205</v>
      </c>
    </row>
    <row r="38" spans="1:4" ht="24">
      <c r="A38" s="21" t="s">
        <v>72</v>
      </c>
      <c r="B38" s="21" t="s">
        <v>73</v>
      </c>
      <c r="C38" s="13">
        <v>0</v>
      </c>
      <c r="D38" s="13">
        <v>0</v>
      </c>
    </row>
    <row r="39" spans="1:4" ht="24">
      <c r="A39" s="21" t="s">
        <v>74</v>
      </c>
      <c r="B39" s="21" t="s">
        <v>75</v>
      </c>
      <c r="C39" s="13">
        <v>80</v>
      </c>
      <c r="D39" s="13">
        <v>80</v>
      </c>
    </row>
    <row r="40" spans="1:4" ht="15">
      <c r="A40" s="21" t="s">
        <v>76</v>
      </c>
      <c r="B40" s="21" t="s">
        <v>77</v>
      </c>
      <c r="C40" s="13">
        <v>3472</v>
      </c>
      <c r="D40" s="13">
        <v>3493</v>
      </c>
    </row>
    <row r="41" spans="1:4" ht="15">
      <c r="A41" s="21"/>
      <c r="B41" s="21" t="s">
        <v>78</v>
      </c>
      <c r="C41" s="13">
        <v>61241</v>
      </c>
      <c r="D41" s="13">
        <v>22423</v>
      </c>
    </row>
    <row r="42" spans="1:4" ht="15">
      <c r="A42" s="22"/>
      <c r="B42" s="23" t="s">
        <v>79</v>
      </c>
      <c r="C42" s="10">
        <f>+C7+C24</f>
        <v>181589</v>
      </c>
      <c r="D42" s="10">
        <f>+D7+D24</f>
        <v>272637</v>
      </c>
    </row>
    <row r="43" spans="1:4" ht="15">
      <c r="A43" s="20"/>
      <c r="B43" s="20" t="s">
        <v>80</v>
      </c>
      <c r="C43" s="10">
        <f>+C44+C54+C55</f>
        <v>156487</v>
      </c>
      <c r="D43" s="10">
        <f>+D44+D54+D55</f>
        <v>243804</v>
      </c>
    </row>
    <row r="44" spans="1:4" ht="15">
      <c r="A44" s="21"/>
      <c r="B44" s="21" t="s">
        <v>81</v>
      </c>
      <c r="C44" s="12">
        <f>+C45+C46+C47+C48+C49+C50+C51+C52+C53</f>
        <v>151565</v>
      </c>
      <c r="D44" s="12">
        <f>+D45+D46+D47+D48+D49+D50+D51+D52+D53</f>
        <v>238888</v>
      </c>
    </row>
    <row r="45" spans="1:4" ht="24">
      <c r="A45" s="21" t="s">
        <v>82</v>
      </c>
      <c r="B45" s="21" t="s">
        <v>83</v>
      </c>
      <c r="C45" s="13">
        <v>700</v>
      </c>
      <c r="D45" s="13">
        <v>700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0</v>
      </c>
      <c r="D47" s="13">
        <v>0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-194947</v>
      </c>
      <c r="D49" s="13">
        <v>-184355</v>
      </c>
    </row>
    <row r="50" spans="1:4" ht="15">
      <c r="A50" s="21"/>
      <c r="B50" s="21" t="s">
        <v>91</v>
      </c>
      <c r="C50" s="13">
        <v>433135</v>
      </c>
      <c r="D50" s="13">
        <v>617490</v>
      </c>
    </row>
    <row r="51" spans="1:4" ht="15">
      <c r="A51" s="21"/>
      <c r="B51" s="21" t="s">
        <v>92</v>
      </c>
      <c r="C51" s="13">
        <v>-87323</v>
      </c>
      <c r="D51" s="13">
        <v>-194947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4922</v>
      </c>
      <c r="D55" s="13">
        <v>4916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0</v>
      </c>
      <c r="D65" s="13">
        <v>0</v>
      </c>
    </row>
    <row r="66" spans="1:4" ht="15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25102</v>
      </c>
      <c r="D71" s="10">
        <f>+D72+D73+D77+D82+D83+D86+D87</f>
        <v>28833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2005</v>
      </c>
      <c r="D73" s="12">
        <f>+D74+D75+D76</f>
        <v>2005</v>
      </c>
    </row>
    <row r="74" spans="1:4" ht="15">
      <c r="A74" s="21"/>
      <c r="B74" s="21" t="s">
        <v>102</v>
      </c>
      <c r="C74" s="13">
        <v>2005</v>
      </c>
      <c r="D74" s="13">
        <v>2005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0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>
        <v>0</v>
      </c>
      <c r="D81" s="13">
        <v>0</v>
      </c>
    </row>
    <row r="82" spans="1:4" ht="24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23097</v>
      </c>
      <c r="D83" s="12">
        <f>+D84+D85</f>
        <v>26828</v>
      </c>
    </row>
    <row r="84" spans="1:4" ht="15">
      <c r="A84" s="21" t="s">
        <v>139</v>
      </c>
      <c r="B84" s="21" t="s">
        <v>140</v>
      </c>
      <c r="C84" s="13">
        <v>18795</v>
      </c>
      <c r="D84" s="13">
        <v>22453</v>
      </c>
    </row>
    <row r="85" spans="1:4" ht="15">
      <c r="A85" s="21" t="s">
        <v>141</v>
      </c>
      <c r="B85" s="21" t="s">
        <v>142</v>
      </c>
      <c r="C85" s="13">
        <v>4302</v>
      </c>
      <c r="D85" s="13">
        <v>4375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181589</v>
      </c>
      <c r="D88" s="10">
        <f>+D43+D56+D71</f>
        <v>272637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55" t="s">
        <v>22</v>
      </c>
      <c r="B1" s="47"/>
      <c r="C1" s="47"/>
      <c r="D1" s="48"/>
    </row>
    <row r="2" spans="1:4" s="6" customFormat="1" ht="19.5" customHeight="1" thickBot="1">
      <c r="A2" s="56"/>
      <c r="B2" s="50"/>
      <c r="C2" s="50"/>
      <c r="D2" s="51"/>
    </row>
    <row r="3" spans="1:4" s="6" customFormat="1" ht="19.5" customHeight="1" thickBot="1">
      <c r="A3" s="57"/>
      <c r="B3" s="53"/>
      <c r="C3" s="53"/>
      <c r="D3" s="53"/>
    </row>
    <row r="4" spans="1:4" ht="19.5" customHeight="1" thickBot="1">
      <c r="A4" s="58" t="s">
        <v>23</v>
      </c>
      <c r="B4" s="58"/>
      <c r="C4" s="58"/>
      <c r="D4" s="58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 t="e">
        <f>C8+C13+C17+C20+C21+C22+C23</f>
        <v>#REF!</v>
      </c>
      <c r="D7" s="10">
        <f>D8+D13+D17+D20+D21+D22+D23</f>
        <v>77076</v>
      </c>
    </row>
    <row r="8" spans="1:4" ht="15">
      <c r="A8" s="21"/>
      <c r="B8" s="21" t="s">
        <v>30</v>
      </c>
      <c r="C8" s="12" t="e">
        <f>C9+C10+C11+C12</f>
        <v>#REF!</v>
      </c>
      <c r="D8" s="12">
        <f>D9+D10+D11+D12</f>
        <v>18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 t="e">
        <f>D10+'[2]D2'!C28+#REF!</f>
        <v>#REF!</v>
      </c>
      <c r="D10" s="13">
        <v>16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f>D12</f>
        <v>2</v>
      </c>
      <c r="D12" s="13">
        <v>2</v>
      </c>
    </row>
    <row r="13" spans="1:4" ht="15">
      <c r="A13" s="21"/>
      <c r="B13" s="21" t="s">
        <v>38</v>
      </c>
      <c r="C13" s="12">
        <f>C14+C15+C16</f>
        <v>1603</v>
      </c>
      <c r="D13" s="12">
        <f>D14+D15+D16</f>
        <v>1670</v>
      </c>
    </row>
    <row r="14" spans="1:4" ht="15">
      <c r="A14" s="21" t="s">
        <v>39</v>
      </c>
      <c r="B14" s="21" t="s">
        <v>40</v>
      </c>
      <c r="C14" s="13">
        <v>754</v>
      </c>
      <c r="D14" s="13">
        <v>754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f>D16+'[2]D2'!C29</f>
        <v>849</v>
      </c>
      <c r="D16" s="13">
        <f>1670-D14</f>
        <v>916</v>
      </c>
    </row>
    <row r="17" spans="1:4" ht="15">
      <c r="A17" s="21"/>
      <c r="B17" s="21" t="s">
        <v>43</v>
      </c>
      <c r="C17" s="12" t="e">
        <f>C18+C19</f>
        <v>#REF!</v>
      </c>
      <c r="D17" s="12">
        <f>D18+D19</f>
        <v>75080</v>
      </c>
    </row>
    <row r="18" spans="1:4" ht="15">
      <c r="A18" s="21" t="s">
        <v>44</v>
      </c>
      <c r="B18" s="21" t="s">
        <v>40</v>
      </c>
      <c r="C18" s="13">
        <v>33562</v>
      </c>
      <c r="D18" s="13">
        <v>33562</v>
      </c>
    </row>
    <row r="19" spans="1:4" ht="15">
      <c r="A19" s="21" t="s">
        <v>45</v>
      </c>
      <c r="B19" s="21" t="s">
        <v>46</v>
      </c>
      <c r="C19" s="13" t="e">
        <f>D19+'[2]D2'!C30+#REF!</f>
        <v>#REF!</v>
      </c>
      <c r="D19" s="13">
        <f>75080-D18</f>
        <v>41518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314</v>
      </c>
      <c r="D21" s="13">
        <v>308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C25+C31+C34+C38+C39+C40+C41</f>
        <v>251997</v>
      </c>
      <c r="D24" s="10">
        <f>D25+D31+D34+D38+D39+D40+D41</f>
        <v>250428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C32+C33</f>
        <v>137721</v>
      </c>
      <c r="D31" s="12">
        <f>D32+D33</f>
        <v>137718</v>
      </c>
    </row>
    <row r="32" spans="1:4" ht="15">
      <c r="A32" s="21" t="s">
        <v>64</v>
      </c>
      <c r="B32" s="21" t="s">
        <v>65</v>
      </c>
      <c r="C32" s="13">
        <f>D32</f>
        <v>137663</v>
      </c>
      <c r="D32" s="13">
        <f>137718-D33</f>
        <v>137663</v>
      </c>
    </row>
    <row r="33" spans="1:4" ht="15">
      <c r="A33" s="21"/>
      <c r="B33" s="21" t="s">
        <v>35</v>
      </c>
      <c r="C33" s="13">
        <v>58</v>
      </c>
      <c r="D33" s="13">
        <v>55</v>
      </c>
    </row>
    <row r="34" spans="1:4" ht="15">
      <c r="A34" s="21"/>
      <c r="B34" s="21" t="s">
        <v>66</v>
      </c>
      <c r="C34" s="12">
        <f>C35+C36+C37</f>
        <v>25566</v>
      </c>
      <c r="D34" s="12">
        <f>D35+D36+D37</f>
        <v>32854</v>
      </c>
    </row>
    <row r="35" spans="1:4" ht="24">
      <c r="A35" s="21" t="s">
        <v>67</v>
      </c>
      <c r="B35" s="21" t="s">
        <v>68</v>
      </c>
      <c r="C35" s="13">
        <v>476</v>
      </c>
      <c r="D35" s="13">
        <v>3333</v>
      </c>
    </row>
    <row r="36" spans="1:4" ht="15">
      <c r="A36" s="21"/>
      <c r="B36" s="21" t="s">
        <v>69</v>
      </c>
      <c r="C36" s="13">
        <v>0</v>
      </c>
      <c r="D36" s="13">
        <v>6100</v>
      </c>
    </row>
    <row r="37" spans="1:4" ht="15">
      <c r="A37" s="21" t="s">
        <v>70</v>
      </c>
      <c r="B37" s="21" t="s">
        <v>71</v>
      </c>
      <c r="C37" s="13">
        <v>25090</v>
      </c>
      <c r="D37" s="13">
        <f>32854-D35-D36</f>
        <v>23421</v>
      </c>
    </row>
    <row r="38" spans="1:4" ht="24">
      <c r="A38" s="21" t="s">
        <v>72</v>
      </c>
      <c r="B38" s="21" t="s">
        <v>73</v>
      </c>
      <c r="C38" s="13">
        <v>55000</v>
      </c>
      <c r="D38" s="13">
        <v>51000</v>
      </c>
    </row>
    <row r="39" spans="1:4" ht="24">
      <c r="A39" s="21" t="s">
        <v>74</v>
      </c>
      <c r="B39" s="21" t="s">
        <v>75</v>
      </c>
      <c r="C39" s="13">
        <v>17591</v>
      </c>
      <c r="D39" s="13">
        <v>17737</v>
      </c>
    </row>
    <row r="40" spans="1:4" ht="15">
      <c r="A40" s="21" t="s">
        <v>76</v>
      </c>
      <c r="B40" s="21" t="s">
        <v>77</v>
      </c>
      <c r="C40" s="13">
        <v>4</v>
      </c>
      <c r="D40" s="13">
        <v>59</v>
      </c>
    </row>
    <row r="41" spans="1:4" ht="15">
      <c r="A41" s="21"/>
      <c r="B41" s="21" t="s">
        <v>78</v>
      </c>
      <c r="C41" s="13">
        <v>16115</v>
      </c>
      <c r="D41" s="13">
        <v>11060</v>
      </c>
    </row>
    <row r="42" spans="1:4" ht="15">
      <c r="A42" s="22"/>
      <c r="B42" s="23" t="s">
        <v>79</v>
      </c>
      <c r="C42" s="10" t="e">
        <f>C7+C24</f>
        <v>#REF!</v>
      </c>
      <c r="D42" s="10">
        <f>D24+D7</f>
        <v>327504</v>
      </c>
    </row>
    <row r="43" spans="1:4" ht="15">
      <c r="A43" s="20"/>
      <c r="B43" s="20" t="s">
        <v>80</v>
      </c>
      <c r="C43" s="10">
        <f>C44</f>
        <v>180624</v>
      </c>
      <c r="D43" s="10">
        <f>D44</f>
        <v>180640</v>
      </c>
    </row>
    <row r="44" spans="1:4" ht="15">
      <c r="A44" s="21"/>
      <c r="B44" s="21" t="s">
        <v>81</v>
      </c>
      <c r="C44" s="12">
        <f>C45+C46+C47+C49+C51</f>
        <v>180624</v>
      </c>
      <c r="D44" s="12">
        <f>D45+D46+D47+D49+D51</f>
        <v>180640</v>
      </c>
    </row>
    <row r="45" spans="1:4" ht="24">
      <c r="A45" s="21" t="s">
        <v>82</v>
      </c>
      <c r="B45" s="21" t="s">
        <v>83</v>
      </c>
      <c r="C45" s="13">
        <f>D45</f>
        <v>179776</v>
      </c>
      <c r="D45" s="13">
        <v>179776</v>
      </c>
    </row>
    <row r="46" spans="1:4" ht="15">
      <c r="A46" s="21"/>
      <c r="B46" s="21" t="s">
        <v>84</v>
      </c>
      <c r="C46" s="13">
        <v>6228</v>
      </c>
      <c r="D46" s="13">
        <v>6228</v>
      </c>
    </row>
    <row r="47" spans="1:4" ht="24">
      <c r="A47" s="21" t="s">
        <v>85</v>
      </c>
      <c r="B47" s="21" t="s">
        <v>86</v>
      </c>
      <c r="C47" s="13">
        <v>10290</v>
      </c>
      <c r="D47" s="13">
        <v>9963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f>D49+D51-327</f>
        <v>-15654</v>
      </c>
      <c r="D49" s="13">
        <v>-18593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f>'[2]D2'!C64</f>
        <v>-16</v>
      </c>
      <c r="D51" s="13">
        <f>'[2]D2'!D61</f>
        <v>3266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f>C4</f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C57+C61+C66+C68</f>
        <v>4954</v>
      </c>
      <c r="D56" s="10">
        <f>D57+D61+D66+D68</f>
        <v>4951</v>
      </c>
    </row>
    <row r="57" spans="1:4" ht="15">
      <c r="A57" s="21"/>
      <c r="B57" s="21" t="s">
        <v>101</v>
      </c>
      <c r="C57" s="12">
        <f>C58+C59+C60</f>
        <v>4812</v>
      </c>
      <c r="D57" s="12">
        <f>D58+D59+D60</f>
        <v>4812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f>D60</f>
        <v>4812</v>
      </c>
      <c r="D60" s="13">
        <v>4812</v>
      </c>
    </row>
    <row r="61" spans="1:4" ht="15">
      <c r="A61" s="21"/>
      <c r="B61" s="21" t="s">
        <v>106</v>
      </c>
      <c r="C61" s="12">
        <f>C65</f>
        <v>142</v>
      </c>
      <c r="D61" s="12">
        <f>D62+D63+D64+D65</f>
        <v>139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142</v>
      </c>
      <c r="D65" s="13">
        <v>139</v>
      </c>
    </row>
    <row r="66" spans="1:4" ht="15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C72+C73+C77+C83+C86+C87+C82</f>
        <v>142842</v>
      </c>
      <c r="D71" s="10">
        <f>D72+D73+D77+D83+D86+D87+D82</f>
        <v>141913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C74+C75+C76</f>
        <v>23612</v>
      </c>
      <c r="D73" s="12">
        <f>D74+D75+D76</f>
        <v>23287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23612</v>
      </c>
      <c r="D76" s="13">
        <v>23287</v>
      </c>
    </row>
    <row r="77" spans="1:4" ht="15">
      <c r="A77" s="21"/>
      <c r="B77" s="21" t="s">
        <v>130</v>
      </c>
      <c r="C77" s="12">
        <f>C81</f>
        <v>6253</v>
      </c>
      <c r="D77" s="12">
        <f>D81</f>
        <v>6253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>
        <f>D81</f>
        <v>6253</v>
      </c>
      <c r="D81" s="13">
        <v>6253</v>
      </c>
    </row>
    <row r="82" spans="1:4" ht="24">
      <c r="A82" s="21" t="s">
        <v>136</v>
      </c>
      <c r="B82" s="21" t="s">
        <v>137</v>
      </c>
      <c r="C82" s="13">
        <v>88413</v>
      </c>
      <c r="D82" s="13">
        <v>83898</v>
      </c>
    </row>
    <row r="83" spans="1:4" ht="15">
      <c r="A83" s="21"/>
      <c r="B83" s="21" t="s">
        <v>138</v>
      </c>
      <c r="C83" s="12">
        <f>C84+C85</f>
        <v>24564</v>
      </c>
      <c r="D83" s="12">
        <f>D84+D85</f>
        <v>28475</v>
      </c>
    </row>
    <row r="84" spans="1:4" ht="15">
      <c r="A84" s="21" t="s">
        <v>139</v>
      </c>
      <c r="B84" s="21" t="s">
        <v>140</v>
      </c>
      <c r="C84" s="13">
        <v>2702</v>
      </c>
      <c r="D84" s="13">
        <v>3724</v>
      </c>
    </row>
    <row r="85" spans="1:4" ht="15">
      <c r="A85" s="21" t="s">
        <v>141</v>
      </c>
      <c r="B85" s="21" t="s">
        <v>142</v>
      </c>
      <c r="C85" s="13">
        <f>24564-C84</f>
        <v>21862</v>
      </c>
      <c r="D85" s="13">
        <f>28475-D84</f>
        <v>24751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C71+C56+C43</f>
        <v>328420</v>
      </c>
      <c r="D88" s="10">
        <f>D43+D56+D71</f>
        <v>327504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5" width="9.140625" style="7" customWidth="1"/>
    <col min="6" max="6" width="10.57421875" style="7" bestFit="1" customWidth="1"/>
    <col min="7" max="7" width="9.8515625" style="7" bestFit="1" customWidth="1"/>
    <col min="8" max="8" width="10.8515625" style="7" bestFit="1" customWidth="1"/>
    <col min="9" max="16384" width="9.140625" style="7" customWidth="1"/>
  </cols>
  <sheetData>
    <row r="1" spans="1:4" s="6" customFormat="1" ht="39.75" customHeight="1" thickBot="1">
      <c r="A1" s="55" t="s">
        <v>22</v>
      </c>
      <c r="B1" s="47"/>
      <c r="C1" s="47"/>
      <c r="D1" s="48"/>
    </row>
    <row r="2" spans="1:4" s="6" customFormat="1" ht="19.5" customHeight="1" thickBot="1">
      <c r="A2" s="56" t="s">
        <v>24</v>
      </c>
      <c r="B2" s="50"/>
      <c r="C2" s="50"/>
      <c r="D2" s="51"/>
    </row>
    <row r="3" spans="1:4" s="6" customFormat="1" ht="19.5" customHeight="1" thickBot="1">
      <c r="A3" s="57" t="s">
        <v>24</v>
      </c>
      <c r="B3" s="53"/>
      <c r="C3" s="53"/>
      <c r="D3" s="53"/>
    </row>
    <row r="4" spans="1:4" ht="19.5" customHeight="1" thickBot="1">
      <c r="A4" s="58" t="s">
        <v>149</v>
      </c>
      <c r="B4" s="58"/>
      <c r="C4" s="58"/>
      <c r="D4" s="58"/>
    </row>
    <row r="5" spans="1:4" ht="15.75" thickBot="1">
      <c r="A5" s="19" t="s">
        <v>150</v>
      </c>
      <c r="B5" s="19" t="s">
        <v>151</v>
      </c>
      <c r="C5" s="19" t="s">
        <v>24</v>
      </c>
      <c r="D5" s="19" t="s">
        <v>24</v>
      </c>
    </row>
    <row r="6" spans="1:4" ht="15.75" thickBot="1">
      <c r="A6" s="19" t="s">
        <v>150</v>
      </c>
      <c r="B6" s="19" t="s">
        <v>152</v>
      </c>
      <c r="C6" s="25">
        <v>44012</v>
      </c>
      <c r="D6" s="26">
        <v>43830</v>
      </c>
    </row>
    <row r="7" spans="1:4" ht="15">
      <c r="A7" s="20" t="s">
        <v>150</v>
      </c>
      <c r="B7" s="20" t="s">
        <v>153</v>
      </c>
      <c r="C7" s="10">
        <f>C8+C13+C17+C20+C21+C22+C23</f>
        <v>120849</v>
      </c>
      <c r="D7" s="10">
        <f>D8+D13+D17+D20+D21+D22+D23</f>
        <v>120404</v>
      </c>
    </row>
    <row r="8" spans="1:4" ht="15">
      <c r="A8" s="21" t="s">
        <v>24</v>
      </c>
      <c r="B8" s="21" t="s">
        <v>30</v>
      </c>
      <c r="C8" s="12">
        <f>C9+C10+C11+C12</f>
        <v>143</v>
      </c>
      <c r="D8" s="12">
        <f>D9+D10+D11+D12</f>
        <v>181</v>
      </c>
    </row>
    <row r="9" spans="1:4" ht="15">
      <c r="A9" s="21" t="s">
        <v>31</v>
      </c>
      <c r="B9" s="21" t="s">
        <v>154</v>
      </c>
      <c r="C9" s="13"/>
      <c r="D9" s="13"/>
    </row>
    <row r="10" spans="1:4" ht="15">
      <c r="A10" s="21" t="s">
        <v>33</v>
      </c>
      <c r="B10" s="21" t="s">
        <v>155</v>
      </c>
      <c r="C10" s="13">
        <v>143</v>
      </c>
      <c r="D10" s="13">
        <v>181</v>
      </c>
    </row>
    <row r="11" spans="1:4" ht="15">
      <c r="A11" s="21" t="s">
        <v>24</v>
      </c>
      <c r="B11" s="21" t="s">
        <v>156</v>
      </c>
      <c r="C11" s="13"/>
      <c r="D11" s="13"/>
    </row>
    <row r="12" spans="1:4" ht="15">
      <c r="A12" s="21" t="s">
        <v>36</v>
      </c>
      <c r="B12" s="21" t="s">
        <v>157</v>
      </c>
      <c r="C12" s="27">
        <v>0</v>
      </c>
      <c r="D12" s="27">
        <v>0</v>
      </c>
    </row>
    <row r="13" spans="1:4" ht="15">
      <c r="A13" s="21" t="s">
        <v>24</v>
      </c>
      <c r="B13" s="21" t="s">
        <v>38</v>
      </c>
      <c r="C13" s="12">
        <f>SUM(C14:C16)</f>
        <v>120706</v>
      </c>
      <c r="D13" s="12">
        <f>SUM(D14:D16)</f>
        <v>120223</v>
      </c>
    </row>
    <row r="14" spans="1:4" ht="15">
      <c r="A14" s="21" t="s">
        <v>39</v>
      </c>
      <c r="B14" s="21" t="s">
        <v>158</v>
      </c>
      <c r="C14" s="13"/>
      <c r="D14" s="13"/>
    </row>
    <row r="15" spans="1:4" ht="15">
      <c r="A15" s="21" t="s">
        <v>24</v>
      </c>
      <c r="B15" s="21" t="s">
        <v>156</v>
      </c>
      <c r="C15" s="13"/>
      <c r="D15" s="13"/>
    </row>
    <row r="16" spans="1:4" ht="24">
      <c r="A16" s="21" t="s">
        <v>41</v>
      </c>
      <c r="B16" s="21" t="s">
        <v>159</v>
      </c>
      <c r="C16" s="13">
        <v>120706</v>
      </c>
      <c r="D16" s="13">
        <v>120223</v>
      </c>
    </row>
    <row r="17" spans="1:4" ht="15">
      <c r="A17" s="21" t="s">
        <v>24</v>
      </c>
      <c r="B17" s="21" t="s">
        <v>43</v>
      </c>
      <c r="C17" s="12">
        <f>C18+C19</f>
        <v>0</v>
      </c>
      <c r="D17" s="12">
        <f>D18+D19</f>
        <v>0</v>
      </c>
    </row>
    <row r="18" spans="1:4" ht="15">
      <c r="A18" s="21" t="s">
        <v>44</v>
      </c>
      <c r="B18" s="21" t="s">
        <v>158</v>
      </c>
      <c r="C18" s="13"/>
      <c r="D18" s="13"/>
    </row>
    <row r="19" spans="1:4" ht="15">
      <c r="A19" s="21" t="s">
        <v>45</v>
      </c>
      <c r="B19" s="21" t="s">
        <v>160</v>
      </c>
      <c r="C19" s="13"/>
      <c r="D19" s="13"/>
    </row>
    <row r="20" spans="1:4" ht="24">
      <c r="A20" s="21" t="s">
        <v>47</v>
      </c>
      <c r="B20" s="21" t="s">
        <v>48</v>
      </c>
      <c r="C20" s="13"/>
      <c r="D20" s="13"/>
    </row>
    <row r="21" spans="1:4" ht="24">
      <c r="A21" s="21" t="s">
        <v>49</v>
      </c>
      <c r="B21" s="21" t="s">
        <v>50</v>
      </c>
      <c r="C21" s="13"/>
      <c r="D21" s="13"/>
    </row>
    <row r="22" spans="1:4" ht="15">
      <c r="A22" s="21" t="s">
        <v>24</v>
      </c>
      <c r="B22" s="21" t="s">
        <v>51</v>
      </c>
      <c r="C22" s="13"/>
      <c r="D22" s="13"/>
    </row>
    <row r="23" spans="1:4" ht="15">
      <c r="A23" s="21" t="s">
        <v>161</v>
      </c>
      <c r="B23" s="21" t="s">
        <v>53</v>
      </c>
      <c r="C23" s="13"/>
      <c r="D23" s="13"/>
    </row>
    <row r="24" spans="1:4" ht="15">
      <c r="A24" s="20" t="s">
        <v>150</v>
      </c>
      <c r="B24" s="20" t="s">
        <v>162</v>
      </c>
      <c r="C24" s="10">
        <f>SUM(C25+C31+C34+C38+C39+C40+C41)</f>
        <v>21384</v>
      </c>
      <c r="D24" s="10">
        <f>SUM(D25+D31+D34+D38+D39+D40+D41)</f>
        <v>56190</v>
      </c>
    </row>
    <row r="25" spans="1:4" ht="15">
      <c r="A25" s="21" t="s">
        <v>24</v>
      </c>
      <c r="B25" s="21" t="s">
        <v>55</v>
      </c>
      <c r="C25" s="12">
        <f>C26+C29+C30</f>
        <v>0</v>
      </c>
      <c r="D25" s="12">
        <f>D26+D29+D30</f>
        <v>0</v>
      </c>
    </row>
    <row r="26" spans="1:4" ht="15">
      <c r="A26" s="21" t="s">
        <v>24</v>
      </c>
      <c r="B26" s="21" t="s">
        <v>163</v>
      </c>
      <c r="C26" s="13">
        <f>C27+C28</f>
        <v>0</v>
      </c>
      <c r="D26" s="13">
        <f>D27+D28</f>
        <v>0</v>
      </c>
    </row>
    <row r="27" spans="1:4" ht="15">
      <c r="A27" s="21" t="s">
        <v>57</v>
      </c>
      <c r="B27" s="21" t="s">
        <v>164</v>
      </c>
      <c r="C27" s="13"/>
      <c r="D27" s="13"/>
    </row>
    <row r="28" spans="1:4" ht="15">
      <c r="A28" s="21" t="s">
        <v>57</v>
      </c>
      <c r="B28" s="21" t="s">
        <v>165</v>
      </c>
      <c r="C28" s="13"/>
      <c r="D28" s="13"/>
    </row>
    <row r="29" spans="1:4" ht="15">
      <c r="A29" s="21" t="s">
        <v>59</v>
      </c>
      <c r="B29" s="21" t="s">
        <v>166</v>
      </c>
      <c r="C29" s="13"/>
      <c r="D29" s="13"/>
    </row>
    <row r="30" spans="1:4" ht="15">
      <c r="A30" s="21" t="s">
        <v>61</v>
      </c>
      <c r="B30" s="21" t="s">
        <v>167</v>
      </c>
      <c r="C30" s="13"/>
      <c r="D30" s="13"/>
    </row>
    <row r="31" spans="1:4" ht="15">
      <c r="A31" s="21" t="s">
        <v>24</v>
      </c>
      <c r="B31" s="21" t="s">
        <v>63</v>
      </c>
      <c r="C31" s="12">
        <f>C32+C33</f>
        <v>4800</v>
      </c>
      <c r="D31" s="12">
        <f>D32+D33</f>
        <v>3516</v>
      </c>
    </row>
    <row r="32" spans="1:4" ht="15">
      <c r="A32" s="21" t="s">
        <v>64</v>
      </c>
      <c r="B32" s="21" t="s">
        <v>168</v>
      </c>
      <c r="C32" s="13">
        <v>4800</v>
      </c>
      <c r="D32" s="13">
        <v>3516</v>
      </c>
    </row>
    <row r="33" spans="1:4" ht="15">
      <c r="A33" s="21" t="s">
        <v>24</v>
      </c>
      <c r="B33" s="21" t="s">
        <v>156</v>
      </c>
      <c r="C33" s="13"/>
      <c r="D33" s="13"/>
    </row>
    <row r="34" spans="1:4" ht="15">
      <c r="A34" s="21" t="s">
        <v>24</v>
      </c>
      <c r="B34" s="21" t="s">
        <v>66</v>
      </c>
      <c r="C34" s="12">
        <f>C35+C36+C37</f>
        <v>834</v>
      </c>
      <c r="D34" s="12">
        <f>D35+D36+D37</f>
        <v>43034</v>
      </c>
    </row>
    <row r="35" spans="1:4" ht="15">
      <c r="A35" s="21" t="s">
        <v>169</v>
      </c>
      <c r="B35" s="21" t="s">
        <v>170</v>
      </c>
      <c r="C35" s="13">
        <v>191</v>
      </c>
      <c r="D35" s="13">
        <v>169</v>
      </c>
    </row>
    <row r="36" spans="1:4" ht="15">
      <c r="A36" s="21" t="s">
        <v>24</v>
      </c>
      <c r="B36" s="21" t="s">
        <v>171</v>
      </c>
      <c r="C36" s="13"/>
      <c r="D36" s="13"/>
    </row>
    <row r="37" spans="1:4" ht="15">
      <c r="A37" s="21" t="s">
        <v>70</v>
      </c>
      <c r="B37" s="21" t="s">
        <v>172</v>
      </c>
      <c r="C37" s="13">
        <v>643</v>
      </c>
      <c r="D37" s="13">
        <v>42865</v>
      </c>
    </row>
    <row r="38" spans="1:4" ht="24">
      <c r="A38" s="21" t="s">
        <v>72</v>
      </c>
      <c r="B38" s="21" t="s">
        <v>73</v>
      </c>
      <c r="C38" s="13"/>
      <c r="D38" s="13"/>
    </row>
    <row r="39" spans="1:4" ht="24">
      <c r="A39" s="21" t="s">
        <v>74</v>
      </c>
      <c r="B39" s="21" t="s">
        <v>75</v>
      </c>
      <c r="C39" s="13"/>
      <c r="D39" s="13"/>
    </row>
    <row r="40" spans="1:4" ht="15">
      <c r="A40" s="21" t="s">
        <v>76</v>
      </c>
      <c r="B40" s="21" t="s">
        <v>77</v>
      </c>
      <c r="C40" s="13">
        <v>0</v>
      </c>
      <c r="D40" s="13">
        <v>262</v>
      </c>
    </row>
    <row r="41" spans="1:4" ht="15">
      <c r="A41" s="21" t="s">
        <v>24</v>
      </c>
      <c r="B41" s="21" t="s">
        <v>78</v>
      </c>
      <c r="C41" s="13">
        <v>15750</v>
      </c>
      <c r="D41" s="13">
        <v>9378</v>
      </c>
    </row>
    <row r="42" spans="1:4" ht="15">
      <c r="A42" s="22" t="s">
        <v>24</v>
      </c>
      <c r="B42" s="23" t="s">
        <v>79</v>
      </c>
      <c r="C42" s="10">
        <f>C7+C24</f>
        <v>142233</v>
      </c>
      <c r="D42" s="10">
        <f>D7+D24</f>
        <v>176594</v>
      </c>
    </row>
    <row r="43" spans="1:4" ht="15">
      <c r="A43" s="20" t="s">
        <v>150</v>
      </c>
      <c r="B43" s="20" t="s">
        <v>173</v>
      </c>
      <c r="C43" s="10">
        <f>C44+C54+C55</f>
        <v>96700</v>
      </c>
      <c r="D43" s="10">
        <f>D44+D54+D55</f>
        <v>125531</v>
      </c>
    </row>
    <row r="44" spans="1:4" ht="15">
      <c r="A44" s="21" t="s">
        <v>24</v>
      </c>
      <c r="B44" s="21" t="s">
        <v>81</v>
      </c>
      <c r="C44" s="12">
        <f>SUM(C45:C53)</f>
        <v>5719</v>
      </c>
      <c r="D44" s="12">
        <f>SUM(D45:D53)</f>
        <v>34693</v>
      </c>
    </row>
    <row r="45" spans="1:4" ht="15">
      <c r="A45" s="21" t="s">
        <v>174</v>
      </c>
      <c r="B45" s="21" t="s">
        <v>175</v>
      </c>
      <c r="C45" s="13">
        <v>3005</v>
      </c>
      <c r="D45" s="13">
        <v>3005</v>
      </c>
    </row>
    <row r="46" spans="1:4" ht="15">
      <c r="A46" s="21" t="s">
        <v>24</v>
      </c>
      <c r="B46" s="21" t="s">
        <v>176</v>
      </c>
      <c r="C46" s="13"/>
      <c r="D46" s="13"/>
    </row>
    <row r="47" spans="1:4" ht="15">
      <c r="A47" s="21" t="s">
        <v>177</v>
      </c>
      <c r="B47" s="21" t="s">
        <v>178</v>
      </c>
      <c r="C47" s="13">
        <v>29135</v>
      </c>
      <c r="D47" s="13">
        <v>29135</v>
      </c>
    </row>
    <row r="48" spans="1:4" ht="15">
      <c r="A48" s="21" t="s">
        <v>87</v>
      </c>
      <c r="B48" s="21" t="s">
        <v>179</v>
      </c>
      <c r="C48" s="13"/>
      <c r="D48" s="13"/>
    </row>
    <row r="49" spans="1:4" ht="15">
      <c r="A49" s="21" t="s">
        <v>89</v>
      </c>
      <c r="B49" s="21" t="s">
        <v>180</v>
      </c>
      <c r="C49" s="13">
        <f>'[3]D2'!D64</f>
        <v>-158825</v>
      </c>
      <c r="D49" s="13">
        <f>'[3]D2'!E64</f>
        <v>0</v>
      </c>
    </row>
    <row r="50" spans="1:8" ht="15">
      <c r="A50" s="21" t="s">
        <v>24</v>
      </c>
      <c r="B50" s="21" t="s">
        <v>181</v>
      </c>
      <c r="C50" s="13">
        <v>220958</v>
      </c>
      <c r="D50" s="13">
        <v>161378</v>
      </c>
      <c r="F50" s="28"/>
      <c r="G50" s="28"/>
      <c r="H50" s="28"/>
    </row>
    <row r="51" spans="1:4" ht="15">
      <c r="A51" s="21" t="s">
        <v>24</v>
      </c>
      <c r="B51" s="21" t="s">
        <v>182</v>
      </c>
      <c r="C51" s="13">
        <f>+'[3]D2'!C64</f>
        <v>-88554</v>
      </c>
      <c r="D51" s="13">
        <f>+'[3]D2'!D64</f>
        <v>-158825</v>
      </c>
    </row>
    <row r="52" spans="1:4" ht="15">
      <c r="A52" s="21" t="s">
        <v>93</v>
      </c>
      <c r="B52" s="21" t="s">
        <v>183</v>
      </c>
      <c r="C52" s="13"/>
      <c r="D52" s="13"/>
    </row>
    <row r="53" spans="1:4" ht="15">
      <c r="A53" s="21" t="s">
        <v>24</v>
      </c>
      <c r="B53" s="21" t="s">
        <v>184</v>
      </c>
      <c r="C53" s="13"/>
      <c r="D53" s="13"/>
    </row>
    <row r="54" spans="1:4" ht="15">
      <c r="A54" s="21" t="s">
        <v>96</v>
      </c>
      <c r="B54" s="21" t="s">
        <v>97</v>
      </c>
      <c r="C54" s="13"/>
      <c r="D54" s="13"/>
    </row>
    <row r="55" spans="1:4" ht="15">
      <c r="A55" s="21" t="s">
        <v>98</v>
      </c>
      <c r="B55" s="21" t="s">
        <v>99</v>
      </c>
      <c r="C55" s="27">
        <v>90981</v>
      </c>
      <c r="D55" s="13">
        <v>90838</v>
      </c>
    </row>
    <row r="56" spans="1:4" ht="15">
      <c r="A56" s="20" t="s">
        <v>150</v>
      </c>
      <c r="B56" s="20" t="s">
        <v>185</v>
      </c>
      <c r="C56" s="10">
        <f>SUM(C57,C61,C66,C67,C68,C69,C70)</f>
        <v>1310</v>
      </c>
      <c r="D56" s="10">
        <f>SUM(D57,D61,D66,D67,D68,D69,D70)</f>
        <v>1345</v>
      </c>
    </row>
    <row r="57" spans="1:4" ht="15">
      <c r="A57" s="21" t="s">
        <v>24</v>
      </c>
      <c r="B57" s="21" t="s">
        <v>101</v>
      </c>
      <c r="C57" s="12">
        <f>SUM(C58:C60)</f>
        <v>896</v>
      </c>
      <c r="D57" s="12">
        <f>SUM(D58:D60)</f>
        <v>896</v>
      </c>
    </row>
    <row r="58" spans="1:4" ht="15">
      <c r="A58" s="21" t="s">
        <v>24</v>
      </c>
      <c r="B58" s="21" t="s">
        <v>186</v>
      </c>
      <c r="C58" s="13"/>
      <c r="D58" s="13"/>
    </row>
    <row r="59" spans="1:4" ht="15">
      <c r="A59" s="21" t="s">
        <v>24</v>
      </c>
      <c r="B59" s="21" t="s">
        <v>187</v>
      </c>
      <c r="C59" s="13"/>
      <c r="D59" s="13"/>
    </row>
    <row r="60" spans="1:4" ht="15">
      <c r="A60" s="21" t="s">
        <v>104</v>
      </c>
      <c r="B60" s="21" t="s">
        <v>188</v>
      </c>
      <c r="C60" s="13">
        <v>896</v>
      </c>
      <c r="D60" s="13">
        <v>896</v>
      </c>
    </row>
    <row r="61" spans="1:4" ht="15">
      <c r="A61" s="21" t="s">
        <v>24</v>
      </c>
      <c r="B61" s="21" t="s">
        <v>106</v>
      </c>
      <c r="C61" s="12">
        <f>SUM(C62:C65)</f>
        <v>414</v>
      </c>
      <c r="D61" s="12">
        <f>SUM(D62:D65)</f>
        <v>449</v>
      </c>
    </row>
    <row r="62" spans="1:4" ht="15">
      <c r="A62" s="21" t="s">
        <v>107</v>
      </c>
      <c r="B62" s="21" t="s">
        <v>189</v>
      </c>
      <c r="C62" s="13"/>
      <c r="D62" s="13"/>
    </row>
    <row r="63" spans="1:4" ht="15">
      <c r="A63" s="21" t="s">
        <v>109</v>
      </c>
      <c r="B63" s="21" t="s">
        <v>190</v>
      </c>
      <c r="C63" s="13"/>
      <c r="D63" s="13"/>
    </row>
    <row r="64" spans="1:4" ht="15">
      <c r="A64" s="21" t="s">
        <v>111</v>
      </c>
      <c r="B64" s="21" t="s">
        <v>191</v>
      </c>
      <c r="C64" s="13"/>
      <c r="D64" s="13"/>
    </row>
    <row r="65" spans="1:4" ht="15">
      <c r="A65" s="21" t="s">
        <v>113</v>
      </c>
      <c r="B65" s="21" t="s">
        <v>192</v>
      </c>
      <c r="C65" s="13">
        <v>414</v>
      </c>
      <c r="D65" s="13">
        <v>449</v>
      </c>
    </row>
    <row r="66" spans="1:4" ht="15">
      <c r="A66" s="21" t="s">
        <v>115</v>
      </c>
      <c r="B66" s="21" t="s">
        <v>116</v>
      </c>
      <c r="C66" s="13"/>
      <c r="D66" s="13"/>
    </row>
    <row r="67" spans="1:4" ht="15">
      <c r="A67" s="21" t="s">
        <v>117</v>
      </c>
      <c r="B67" s="21" t="s">
        <v>118</v>
      </c>
      <c r="C67" s="13"/>
      <c r="D67" s="13"/>
    </row>
    <row r="68" spans="1:4" ht="15">
      <c r="A68" s="21" t="s">
        <v>119</v>
      </c>
      <c r="B68" s="21" t="s">
        <v>120</v>
      </c>
      <c r="C68" s="13" t="s">
        <v>24</v>
      </c>
      <c r="D68" s="13" t="s">
        <v>24</v>
      </c>
    </row>
    <row r="69" spans="1:4" ht="15">
      <c r="A69" s="21" t="s">
        <v>193</v>
      </c>
      <c r="B69" s="21" t="s">
        <v>122</v>
      </c>
      <c r="C69" s="13" t="s">
        <v>24</v>
      </c>
      <c r="D69" s="13" t="s">
        <v>24</v>
      </c>
    </row>
    <row r="70" spans="1:4" ht="15">
      <c r="A70" s="21" t="s">
        <v>194</v>
      </c>
      <c r="B70" s="21" t="s">
        <v>124</v>
      </c>
      <c r="C70" s="13" t="s">
        <v>24</v>
      </c>
      <c r="D70" s="13" t="s">
        <v>24</v>
      </c>
    </row>
    <row r="71" spans="1:4" ht="15">
      <c r="A71" s="20" t="s">
        <v>150</v>
      </c>
      <c r="B71" s="20" t="s">
        <v>195</v>
      </c>
      <c r="C71" s="10">
        <f>SUM(C72+C73+C77+C82+C83+C86+C87)</f>
        <v>44222</v>
      </c>
      <c r="D71" s="10">
        <f>SUM(D72+D73+D77+D82+D83+D86+D87)</f>
        <v>49717</v>
      </c>
    </row>
    <row r="72" spans="1:4" ht="15">
      <c r="A72" s="21" t="s">
        <v>126</v>
      </c>
      <c r="B72" s="21" t="s">
        <v>127</v>
      </c>
      <c r="C72" s="13"/>
      <c r="D72" s="13"/>
    </row>
    <row r="73" spans="1:4" ht="15">
      <c r="A73" s="21" t="s">
        <v>24</v>
      </c>
      <c r="B73" s="21" t="s">
        <v>128</v>
      </c>
      <c r="C73" s="12">
        <f>SUM(C74:C76)</f>
        <v>0</v>
      </c>
      <c r="D73" s="12">
        <f>SUM(D74:D76)</f>
        <v>0</v>
      </c>
    </row>
    <row r="74" spans="1:4" ht="15">
      <c r="A74" s="21" t="s">
        <v>24</v>
      </c>
      <c r="B74" s="21" t="s">
        <v>186</v>
      </c>
      <c r="C74" s="13"/>
      <c r="D74" s="13"/>
    </row>
    <row r="75" spans="1:4" ht="15">
      <c r="A75" s="21" t="s">
        <v>24</v>
      </c>
      <c r="B75" s="21" t="s">
        <v>187</v>
      </c>
      <c r="C75" s="13"/>
      <c r="D75" s="13"/>
    </row>
    <row r="76" spans="1:4" ht="15">
      <c r="A76" s="21" t="s">
        <v>129</v>
      </c>
      <c r="B76" s="21" t="s">
        <v>188</v>
      </c>
      <c r="C76" s="13"/>
      <c r="D76" s="13"/>
    </row>
    <row r="77" spans="1:4" ht="15">
      <c r="A77" s="21" t="s">
        <v>24</v>
      </c>
      <c r="B77" s="21" t="s">
        <v>130</v>
      </c>
      <c r="C77" s="12">
        <f>SUM(C78:C81)</f>
        <v>12000</v>
      </c>
      <c r="D77" s="12">
        <f>SUM(D78:D81)</f>
        <v>2954</v>
      </c>
    </row>
    <row r="78" spans="1:4" ht="15">
      <c r="A78" s="21" t="s">
        <v>131</v>
      </c>
      <c r="B78" s="21" t="s">
        <v>189</v>
      </c>
      <c r="C78" s="13"/>
      <c r="D78" s="13"/>
    </row>
    <row r="79" spans="1:4" ht="15">
      <c r="A79" s="21" t="s">
        <v>132</v>
      </c>
      <c r="B79" s="21" t="s">
        <v>190</v>
      </c>
      <c r="C79" s="13"/>
      <c r="D79" s="13"/>
    </row>
    <row r="80" spans="1:4" ht="15">
      <c r="A80" s="21" t="s">
        <v>133</v>
      </c>
      <c r="B80" s="21" t="s">
        <v>191</v>
      </c>
      <c r="C80" s="13"/>
      <c r="D80" s="13"/>
    </row>
    <row r="81" spans="1:4" ht="24">
      <c r="A81" s="21" t="s">
        <v>134</v>
      </c>
      <c r="B81" s="21" t="s">
        <v>196</v>
      </c>
      <c r="C81" s="13">
        <v>12000</v>
      </c>
      <c r="D81" s="13">
        <v>2954</v>
      </c>
    </row>
    <row r="82" spans="1:4" ht="24">
      <c r="A82" s="21" t="s">
        <v>136</v>
      </c>
      <c r="B82" s="21" t="s">
        <v>137</v>
      </c>
      <c r="C82" s="13"/>
      <c r="D82" s="13"/>
    </row>
    <row r="83" spans="1:4" ht="15">
      <c r="A83" s="21" t="s">
        <v>24</v>
      </c>
      <c r="B83" s="21" t="s">
        <v>138</v>
      </c>
      <c r="C83" s="12">
        <f>SUM(C84+C85)</f>
        <v>32222</v>
      </c>
      <c r="D83" s="12">
        <f>SUM(D84+D85)</f>
        <v>46763</v>
      </c>
    </row>
    <row r="84" spans="1:4" ht="15">
      <c r="A84" s="21" t="s">
        <v>139</v>
      </c>
      <c r="B84" s="21" t="s">
        <v>197</v>
      </c>
      <c r="C84" s="27">
        <v>22170</v>
      </c>
      <c r="D84" s="13">
        <v>23647</v>
      </c>
    </row>
    <row r="85" spans="1:4" ht="15">
      <c r="A85" s="21" t="s">
        <v>141</v>
      </c>
      <c r="B85" s="21" t="s">
        <v>198</v>
      </c>
      <c r="C85" s="13">
        <v>10052</v>
      </c>
      <c r="D85" s="13">
        <v>23116</v>
      </c>
    </row>
    <row r="86" spans="1:4" ht="15">
      <c r="A86" s="21" t="s">
        <v>143</v>
      </c>
      <c r="B86" s="21" t="s">
        <v>144</v>
      </c>
      <c r="C86" s="13"/>
      <c r="D86" s="13"/>
    </row>
    <row r="87" spans="1:4" ht="15">
      <c r="A87" s="21" t="s">
        <v>199</v>
      </c>
      <c r="B87" s="21" t="s">
        <v>146</v>
      </c>
      <c r="C87" s="13"/>
      <c r="D87" s="13"/>
    </row>
    <row r="88" spans="1:4" ht="15">
      <c r="A88" s="22" t="s">
        <v>24</v>
      </c>
      <c r="B88" s="23" t="s">
        <v>147</v>
      </c>
      <c r="C88" s="10">
        <f>C43+C56+C71</f>
        <v>142232</v>
      </c>
      <c r="D88" s="10">
        <f>D43+D56+D71</f>
        <v>176593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5" t="s">
        <v>22</v>
      </c>
      <c r="B1" s="47"/>
      <c r="C1" s="47"/>
      <c r="D1" s="48"/>
    </row>
    <row r="2" spans="1:4" s="6" customFormat="1" ht="19.5" customHeight="1" thickBot="1">
      <c r="A2" s="56"/>
      <c r="B2" s="50"/>
      <c r="C2" s="50"/>
      <c r="D2" s="51"/>
    </row>
    <row r="3" spans="1:4" s="6" customFormat="1" ht="19.5" customHeight="1" thickBot="1">
      <c r="A3" s="57"/>
      <c r="B3" s="53"/>
      <c r="C3" s="53"/>
      <c r="D3" s="53"/>
    </row>
    <row r="4" spans="1:4" ht="19.5" customHeight="1" thickBot="1">
      <c r="A4" s="58" t="s">
        <v>23</v>
      </c>
      <c r="B4" s="58"/>
      <c r="C4" s="58"/>
      <c r="D4" s="58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414</v>
      </c>
      <c r="D7" s="10">
        <f>+D8+D13+D17+D20+D21+D22+D23</f>
        <v>423</v>
      </c>
    </row>
    <row r="8" spans="1:4" ht="15">
      <c r="A8" s="21"/>
      <c r="B8" s="21" t="s">
        <v>30</v>
      </c>
      <c r="C8" s="12">
        <f>+C9+C10+C11+C12</f>
        <v>6</v>
      </c>
      <c r="D8" s="12">
        <f>+D9+D10+D11+D12</f>
        <v>7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6</v>
      </c>
      <c r="D10" s="13">
        <v>7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136</v>
      </c>
      <c r="D13" s="12">
        <f>+D14+D15+D16</f>
        <v>144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136</v>
      </c>
      <c r="D16" s="13">
        <v>144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272</v>
      </c>
      <c r="D21" s="13">
        <v>272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3360</v>
      </c>
      <c r="D24" s="10">
        <f>+D25+D31+D34+D38+D39+D40+D41</f>
        <v>3656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1396</v>
      </c>
      <c r="D31" s="12">
        <f>+D32+D33</f>
        <v>1396</v>
      </c>
    </row>
    <row r="32" spans="1:4" ht="24">
      <c r="A32" s="21" t="s">
        <v>64</v>
      </c>
      <c r="B32" s="21" t="s">
        <v>65</v>
      </c>
      <c r="C32" s="13">
        <v>1396</v>
      </c>
      <c r="D32" s="13">
        <v>1396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325</v>
      </c>
      <c r="D34" s="12">
        <f>+D35+D36+D37</f>
        <v>295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325</v>
      </c>
      <c r="D37" s="13">
        <v>295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1493</v>
      </c>
      <c r="D39" s="13">
        <v>1754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146</v>
      </c>
      <c r="D41" s="13">
        <v>211</v>
      </c>
    </row>
    <row r="42" spans="1:4" ht="15">
      <c r="A42" s="22"/>
      <c r="B42" s="23" t="s">
        <v>79</v>
      </c>
      <c r="C42" s="10">
        <f>+C7+C24</f>
        <v>3774</v>
      </c>
      <c r="D42" s="10">
        <f>+D7+D24</f>
        <v>4079</v>
      </c>
    </row>
    <row r="43" spans="1:4" ht="15">
      <c r="A43" s="20"/>
      <c r="B43" s="20" t="s">
        <v>80</v>
      </c>
      <c r="C43" s="10">
        <f>+C44+C54+C55</f>
        <v>2896</v>
      </c>
      <c r="D43" s="10">
        <f>+D44+D54+D55</f>
        <v>3166</v>
      </c>
    </row>
    <row r="44" spans="1:4" ht="15">
      <c r="A44" s="21"/>
      <c r="B44" s="21" t="s">
        <v>81</v>
      </c>
      <c r="C44" s="12">
        <f>+C45+C46+C47+C48+C49+C50+C51+C52+C53</f>
        <v>2817</v>
      </c>
      <c r="D44" s="12">
        <f>+D45+D46+D47+D48+D49+D50+D51+D52+D53</f>
        <v>3087</v>
      </c>
    </row>
    <row r="45" spans="1:4" ht="24">
      <c r="A45" s="21" t="s">
        <v>82</v>
      </c>
      <c r="B45" s="21" t="s">
        <v>83</v>
      </c>
      <c r="C45" s="13">
        <v>4132</v>
      </c>
      <c r="D45" s="13">
        <v>4132</v>
      </c>
    </row>
    <row r="46" spans="1:4" ht="15">
      <c r="A46" s="21"/>
      <c r="B46" s="21" t="s">
        <v>84</v>
      </c>
      <c r="C46" s="13">
        <v>2745</v>
      </c>
      <c r="D46" s="13">
        <v>2745</v>
      </c>
    </row>
    <row r="47" spans="1:4" ht="24">
      <c r="A47" s="21" t="s">
        <v>85</v>
      </c>
      <c r="B47" s="21" t="s">
        <v>86</v>
      </c>
      <c r="C47" s="13">
        <v>658</v>
      </c>
      <c r="D47" s="13">
        <v>658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-4448</v>
      </c>
      <c r="D49" s="13">
        <v>-3834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-270</v>
      </c>
      <c r="D51" s="13">
        <v>-614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79</v>
      </c>
      <c r="D55" s="13">
        <v>79</v>
      </c>
    </row>
    <row r="56" spans="1:4" ht="15">
      <c r="A56" s="20"/>
      <c r="B56" s="20" t="s">
        <v>100</v>
      </c>
      <c r="C56" s="10">
        <f>+C57+C61+C66+C67+C68+C69+C70</f>
        <v>493</v>
      </c>
      <c r="D56" s="10">
        <f>+D57+D61+D66+D67+D68+D69+D70</f>
        <v>493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467</v>
      </c>
      <c r="D61" s="12">
        <f>+D62+D63+D64+D65</f>
        <v>467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467</v>
      </c>
      <c r="D65" s="13">
        <v>467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26</v>
      </c>
      <c r="D67" s="13">
        <v>26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385</v>
      </c>
      <c r="D71" s="10">
        <f>+D72+D73+D77+D82+D83+D86+D87</f>
        <v>420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231</v>
      </c>
      <c r="D77" s="12">
        <f>+D78+D79+D80+D81</f>
        <v>242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231</v>
      </c>
      <c r="D81" s="13">
        <v>242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154</v>
      </c>
      <c r="D83" s="12">
        <f>+D84+D85</f>
        <v>178</v>
      </c>
    </row>
    <row r="84" spans="1:4" ht="24">
      <c r="A84" s="21" t="s">
        <v>139</v>
      </c>
      <c r="B84" s="21" t="s">
        <v>140</v>
      </c>
      <c r="C84" s="13">
        <v>0</v>
      </c>
      <c r="D84" s="13">
        <v>0</v>
      </c>
    </row>
    <row r="85" spans="1:4" ht="24">
      <c r="A85" s="21" t="s">
        <v>141</v>
      </c>
      <c r="B85" s="21" t="s">
        <v>142</v>
      </c>
      <c r="C85" s="13">
        <v>154</v>
      </c>
      <c r="D85" s="13">
        <v>178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3774</v>
      </c>
      <c r="D88" s="10">
        <f>+D43+D56+D71</f>
        <v>4079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56.14062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5" t="s">
        <v>22</v>
      </c>
      <c r="B1" s="47"/>
      <c r="C1" s="47"/>
      <c r="D1" s="48"/>
    </row>
    <row r="2" spans="1:4" s="6" customFormat="1" ht="19.5" customHeight="1" thickBot="1">
      <c r="A2" s="56"/>
      <c r="B2" s="50"/>
      <c r="C2" s="50"/>
      <c r="D2" s="51"/>
    </row>
    <row r="3" spans="1:4" s="6" customFormat="1" ht="19.5" customHeight="1" thickBot="1">
      <c r="A3" s="57"/>
      <c r="B3" s="53"/>
      <c r="C3" s="53"/>
      <c r="D3" s="53"/>
    </row>
    <row r="4" spans="1:4" ht="19.5" customHeight="1" thickBot="1">
      <c r="A4" s="58" t="s">
        <v>23</v>
      </c>
      <c r="B4" s="58"/>
      <c r="C4" s="58"/>
      <c r="D4" s="58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v>16225</v>
      </c>
      <c r="D7" s="10">
        <v>16771</v>
      </c>
    </row>
    <row r="8" spans="1:4" ht="15">
      <c r="A8" s="21"/>
      <c r="B8" s="21" t="s">
        <v>30</v>
      </c>
      <c r="C8" s="12">
        <v>717</v>
      </c>
      <c r="D8" s="12">
        <v>816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380</v>
      </c>
      <c r="D10" s="13">
        <v>448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337</v>
      </c>
      <c r="D12" s="13">
        <v>368</v>
      </c>
    </row>
    <row r="13" spans="1:4" ht="15">
      <c r="A13" s="21"/>
      <c r="B13" s="21" t="s">
        <v>38</v>
      </c>
      <c r="C13" s="12">
        <v>15331</v>
      </c>
      <c r="D13" s="12">
        <v>15778</v>
      </c>
    </row>
    <row r="14" spans="1:4" ht="15">
      <c r="A14" s="21" t="s">
        <v>39</v>
      </c>
      <c r="B14" s="21" t="s">
        <v>40</v>
      </c>
      <c r="C14" s="13">
        <v>4892</v>
      </c>
      <c r="D14" s="13">
        <v>4892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10439</v>
      </c>
      <c r="D16" s="13">
        <v>10886</v>
      </c>
    </row>
    <row r="17" spans="1:4" ht="15">
      <c r="A17" s="21"/>
      <c r="B17" s="21" t="s">
        <v>43</v>
      </c>
      <c r="C17" s="12">
        <v>0</v>
      </c>
      <c r="D17" s="12"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177</v>
      </c>
      <c r="D20" s="13">
        <v>177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v>44896</v>
      </c>
      <c r="D24" s="10">
        <v>34567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v>5853</v>
      </c>
      <c r="D31" s="12">
        <v>6668</v>
      </c>
    </row>
    <row r="32" spans="1:4" ht="24">
      <c r="A32" s="21" t="s">
        <v>64</v>
      </c>
      <c r="B32" s="21" t="s">
        <v>65</v>
      </c>
      <c r="C32" s="13">
        <v>5636</v>
      </c>
      <c r="D32" s="13">
        <v>6375</v>
      </c>
    </row>
    <row r="33" spans="1:4" ht="15">
      <c r="A33" s="21"/>
      <c r="B33" s="21" t="s">
        <v>35</v>
      </c>
      <c r="C33" s="13">
        <v>217</v>
      </c>
      <c r="D33" s="13">
        <v>293</v>
      </c>
    </row>
    <row r="34" spans="1:4" ht="15">
      <c r="A34" s="21"/>
      <c r="B34" s="21" t="s">
        <v>66</v>
      </c>
      <c r="C34" s="12">
        <v>35322</v>
      </c>
      <c r="D34" s="12">
        <v>25200</v>
      </c>
    </row>
    <row r="35" spans="1:4" ht="46.5">
      <c r="A35" s="21" t="s">
        <v>67</v>
      </c>
      <c r="B35" s="21" t="s">
        <v>68</v>
      </c>
      <c r="C35" s="13">
        <v>1562</v>
      </c>
      <c r="D35" s="13">
        <v>1986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33760</v>
      </c>
      <c r="D37" s="13">
        <v>23214</v>
      </c>
    </row>
    <row r="38" spans="1:4" ht="69">
      <c r="A38" s="21" t="s">
        <v>72</v>
      </c>
      <c r="B38" s="21" t="s">
        <v>73</v>
      </c>
      <c r="C38" s="13">
        <v>514</v>
      </c>
      <c r="D38" s="13">
        <v>0</v>
      </c>
    </row>
    <row r="39" spans="1:4" ht="69">
      <c r="A39" s="21" t="s">
        <v>74</v>
      </c>
      <c r="B39" s="21" t="s">
        <v>75</v>
      </c>
      <c r="C39" s="13">
        <v>1424</v>
      </c>
      <c r="D39" s="13">
        <v>1770</v>
      </c>
    </row>
    <row r="40" spans="1:4" ht="15">
      <c r="A40" s="21" t="s">
        <v>76</v>
      </c>
      <c r="B40" s="21" t="s">
        <v>77</v>
      </c>
      <c r="C40" s="13">
        <v>297</v>
      </c>
      <c r="D40" s="13">
        <v>55</v>
      </c>
    </row>
    <row r="41" spans="1:4" ht="15">
      <c r="A41" s="21"/>
      <c r="B41" s="21" t="s">
        <v>78</v>
      </c>
      <c r="C41" s="13">
        <v>1486</v>
      </c>
      <c r="D41" s="13">
        <v>874</v>
      </c>
    </row>
    <row r="42" spans="1:4" ht="15">
      <c r="A42" s="22"/>
      <c r="B42" s="23" t="s">
        <v>79</v>
      </c>
      <c r="C42" s="10">
        <v>61121</v>
      </c>
      <c r="D42" s="10">
        <v>51338</v>
      </c>
    </row>
    <row r="43" spans="1:4" ht="15">
      <c r="A43" s="20"/>
      <c r="B43" s="20" t="s">
        <v>80</v>
      </c>
      <c r="C43" s="10">
        <v>13027.8</v>
      </c>
      <c r="D43" s="10">
        <v>11519</v>
      </c>
    </row>
    <row r="44" spans="1:4" ht="15">
      <c r="A44" s="21"/>
      <c r="B44" s="21" t="s">
        <v>81</v>
      </c>
      <c r="C44" s="12">
        <v>13027.8</v>
      </c>
      <c r="D44" s="12">
        <v>11519</v>
      </c>
    </row>
    <row r="45" spans="1:5" ht="24">
      <c r="A45" s="21" t="s">
        <v>82</v>
      </c>
      <c r="B45" s="21" t="s">
        <v>83</v>
      </c>
      <c r="C45" s="13">
        <v>11838</v>
      </c>
      <c r="D45" s="13">
        <v>11838</v>
      </c>
      <c r="E45" s="28"/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-59277</v>
      </c>
      <c r="D47" s="13">
        <v>-59277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-70253</v>
      </c>
      <c r="D49" s="13">
        <v>-69124</v>
      </c>
    </row>
    <row r="50" spans="1:4" ht="15">
      <c r="A50" s="21"/>
      <c r="B50" s="21" t="s">
        <v>91</v>
      </c>
      <c r="C50" s="13">
        <v>129211</v>
      </c>
      <c r="D50" s="13">
        <v>129211</v>
      </c>
    </row>
    <row r="51" spans="1:4" ht="15">
      <c r="A51" s="21"/>
      <c r="B51" s="21" t="s">
        <v>92</v>
      </c>
      <c r="C51" s="13">
        <v>1508.8000000000002</v>
      </c>
      <c r="D51" s="13">
        <v>-1129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v>2</v>
      </c>
      <c r="D56" s="10">
        <v>2</v>
      </c>
    </row>
    <row r="57" spans="1:4" ht="15">
      <c r="A57" s="21"/>
      <c r="B57" s="21" t="s">
        <v>101</v>
      </c>
      <c r="C57" s="12">
        <v>0</v>
      </c>
      <c r="D57" s="12"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24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v>2</v>
      </c>
      <c r="D61" s="12">
        <v>2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2</v>
      </c>
      <c r="D65" s="13">
        <v>2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v>48091.2</v>
      </c>
      <c r="D71" s="10">
        <v>39817</v>
      </c>
    </row>
    <row r="72" spans="1:4" ht="24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v>585</v>
      </c>
      <c r="D73" s="12">
        <v>585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24">
      <c r="A75" s="21"/>
      <c r="B75" s="21" t="s">
        <v>103</v>
      </c>
      <c r="C75" s="13">
        <v>0</v>
      </c>
      <c r="D75" s="13">
        <v>0</v>
      </c>
    </row>
    <row r="76" spans="1:5" ht="24">
      <c r="A76" s="21" t="s">
        <v>129</v>
      </c>
      <c r="B76" s="21" t="s">
        <v>105</v>
      </c>
      <c r="C76" s="13">
        <v>585</v>
      </c>
      <c r="D76" s="13">
        <v>585</v>
      </c>
      <c r="E76" s="28"/>
    </row>
    <row r="77" spans="1:4" ht="15">
      <c r="A77" s="21"/>
      <c r="B77" s="21" t="s">
        <v>130</v>
      </c>
      <c r="C77" s="12">
        <v>8008</v>
      </c>
      <c r="D77" s="12">
        <v>1241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8008</v>
      </c>
      <c r="D79" s="13">
        <v>1241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0</v>
      </c>
      <c r="D81" s="13">
        <v>0</v>
      </c>
    </row>
    <row r="82" spans="1:4" ht="35.25">
      <c r="A82" s="21" t="s">
        <v>136</v>
      </c>
      <c r="B82" s="21" t="s">
        <v>137</v>
      </c>
      <c r="C82" s="13">
        <v>1288</v>
      </c>
      <c r="D82" s="13">
        <v>1288</v>
      </c>
    </row>
    <row r="83" spans="1:4" ht="15">
      <c r="A83" s="21"/>
      <c r="B83" s="21" t="s">
        <v>138</v>
      </c>
      <c r="C83" s="12">
        <v>38210.2</v>
      </c>
      <c r="D83" s="12">
        <v>36581</v>
      </c>
    </row>
    <row r="84" spans="1:4" ht="24">
      <c r="A84" s="21" t="s">
        <v>139</v>
      </c>
      <c r="B84" s="21" t="s">
        <v>140</v>
      </c>
      <c r="C84" s="13">
        <v>26796.2</v>
      </c>
      <c r="D84" s="13">
        <v>31351</v>
      </c>
    </row>
    <row r="85" spans="1:4" ht="24">
      <c r="A85" s="21" t="s">
        <v>141</v>
      </c>
      <c r="B85" s="21" t="s">
        <v>142</v>
      </c>
      <c r="C85" s="13">
        <v>11414</v>
      </c>
      <c r="D85" s="13">
        <v>5230</v>
      </c>
    </row>
    <row r="86" spans="1:4" ht="15">
      <c r="A86" s="21" t="s">
        <v>143</v>
      </c>
      <c r="B86" s="21" t="s">
        <v>144</v>
      </c>
      <c r="C86" s="13">
        <v>0</v>
      </c>
      <c r="D86" s="13">
        <v>122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v>61121</v>
      </c>
      <c r="D88" s="10">
        <v>51338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5" t="s">
        <v>22</v>
      </c>
      <c r="B1" s="47"/>
      <c r="C1" s="47"/>
      <c r="D1" s="48"/>
    </row>
    <row r="2" spans="1:4" s="6" customFormat="1" ht="19.5" customHeight="1" thickBot="1">
      <c r="A2" s="56"/>
      <c r="B2" s="50"/>
      <c r="C2" s="50"/>
      <c r="D2" s="51"/>
    </row>
    <row r="3" spans="1:4" s="6" customFormat="1" ht="19.5" customHeight="1" thickBot="1">
      <c r="A3" s="57"/>
      <c r="B3" s="53"/>
      <c r="C3" s="53"/>
      <c r="D3" s="53"/>
    </row>
    <row r="4" spans="1:4" ht="19.5" customHeight="1" thickBot="1">
      <c r="A4" s="58" t="s">
        <v>23</v>
      </c>
      <c r="B4" s="58"/>
      <c r="C4" s="58"/>
      <c r="D4" s="58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8</v>
      </c>
      <c r="D7" s="10">
        <f>+D8+D13+D17+D20+D21+D22+D23</f>
        <v>8</v>
      </c>
    </row>
    <row r="8" spans="1:4" ht="15">
      <c r="A8" s="21"/>
      <c r="B8" s="21" t="s">
        <v>30</v>
      </c>
      <c r="C8" s="12">
        <f>+C9+C10+C11+C12</f>
        <v>0</v>
      </c>
      <c r="D8" s="12">
        <f>+D9+D10+D11+D12</f>
        <v>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8</v>
      </c>
      <c r="D13" s="12">
        <f>+D14+D15+D16</f>
        <v>8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8</v>
      </c>
      <c r="D16" s="13">
        <v>8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7220</v>
      </c>
      <c r="D24" s="10">
        <f>+D25+D31+D34+D38+D39+D40+D41</f>
        <v>8527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0</v>
      </c>
      <c r="D31" s="12">
        <f>+D32+D33</f>
        <v>0</v>
      </c>
    </row>
    <row r="32" spans="1:4" ht="24">
      <c r="A32" s="21" t="s">
        <v>64</v>
      </c>
      <c r="B32" s="21" t="s">
        <v>65</v>
      </c>
      <c r="C32" s="13">
        <v>0</v>
      </c>
      <c r="D32" s="13">
        <v>0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24</v>
      </c>
      <c r="D34" s="12">
        <f>+D35+D36+D37</f>
        <v>1775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24</v>
      </c>
      <c r="D37" s="13">
        <v>1775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7196</v>
      </c>
      <c r="D41" s="13">
        <v>6752</v>
      </c>
    </row>
    <row r="42" spans="1:4" ht="15">
      <c r="A42" s="22"/>
      <c r="B42" s="23" t="s">
        <v>79</v>
      </c>
      <c r="C42" s="10">
        <f>+C7+C24</f>
        <v>7228</v>
      </c>
      <c r="D42" s="10">
        <f>+D7+D24</f>
        <v>8535</v>
      </c>
    </row>
    <row r="43" spans="1:4" ht="15">
      <c r="A43" s="20"/>
      <c r="B43" s="20" t="s">
        <v>80</v>
      </c>
      <c r="C43" s="10">
        <f>+C44+C54+C55</f>
        <v>7037</v>
      </c>
      <c r="D43" s="10">
        <f>+D44+D54+D55</f>
        <v>6270</v>
      </c>
    </row>
    <row r="44" spans="1:4" ht="15">
      <c r="A44" s="21"/>
      <c r="B44" s="21" t="s">
        <v>81</v>
      </c>
      <c r="C44" s="12">
        <f>+C45+C46+C47+C48+C49+C50+C51+C52+C53</f>
        <v>7037</v>
      </c>
      <c r="D44" s="12">
        <f>+D45+D46+D47+D48+D49+D50+D51+D52+D53</f>
        <v>6270</v>
      </c>
    </row>
    <row r="45" spans="1:4" ht="24">
      <c r="A45" s="21" t="s">
        <v>82</v>
      </c>
      <c r="B45" s="21" t="s">
        <v>83</v>
      </c>
      <c r="C45" s="13">
        <v>6312</v>
      </c>
      <c r="D45" s="13">
        <v>6312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/>
      <c r="D47" s="13"/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-42</v>
      </c>
      <c r="D49" s="13">
        <v>-19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767</v>
      </c>
      <c r="D51" s="13">
        <v>-23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191</v>
      </c>
      <c r="D71" s="10">
        <f>+D72+D73+D77+D82+D83+D86+D87</f>
        <v>2265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0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0</v>
      </c>
      <c r="D81" s="13">
        <v>0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191</v>
      </c>
      <c r="D83" s="12">
        <f>+D84+D85</f>
        <v>2265</v>
      </c>
    </row>
    <row r="84" spans="1:4" ht="24">
      <c r="A84" s="21" t="s">
        <v>139</v>
      </c>
      <c r="B84" s="21" t="s">
        <v>140</v>
      </c>
      <c r="C84" s="13">
        <v>126</v>
      </c>
      <c r="D84" s="13">
        <v>2108</v>
      </c>
    </row>
    <row r="85" spans="1:4" ht="24">
      <c r="A85" s="21" t="s">
        <v>141</v>
      </c>
      <c r="B85" s="21" t="s">
        <v>142</v>
      </c>
      <c r="C85" s="13">
        <v>65</v>
      </c>
      <c r="D85" s="13">
        <v>157</v>
      </c>
    </row>
    <row r="86" spans="1:4" ht="15">
      <c r="A86" s="21" t="s">
        <v>143</v>
      </c>
      <c r="B86" s="21" t="s">
        <v>144</v>
      </c>
      <c r="C86" s="13"/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7228</v>
      </c>
      <c r="D88" s="10">
        <f>+D43+D56+D71</f>
        <v>8535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5" t="s">
        <v>22</v>
      </c>
      <c r="B1" s="47"/>
      <c r="C1" s="47"/>
      <c r="D1" s="48"/>
    </row>
    <row r="2" spans="1:4" s="6" customFormat="1" ht="19.5" customHeight="1" thickBot="1">
      <c r="A2" s="56"/>
      <c r="B2" s="50"/>
      <c r="C2" s="50"/>
      <c r="D2" s="51"/>
    </row>
    <row r="3" spans="1:4" s="6" customFormat="1" ht="19.5" customHeight="1" thickBot="1">
      <c r="A3" s="57"/>
      <c r="B3" s="53"/>
      <c r="C3" s="53"/>
      <c r="D3" s="53"/>
    </row>
    <row r="4" spans="1:4" ht="19.5" customHeight="1" thickBot="1">
      <c r="A4" s="58" t="s">
        <v>23</v>
      </c>
      <c r="B4" s="58"/>
      <c r="C4" s="58"/>
      <c r="D4" s="58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2485</v>
      </c>
      <c r="D7" s="10">
        <f>+D8+D13+D17+D20+D21+D22+D23</f>
        <v>2417</v>
      </c>
    </row>
    <row r="8" spans="1:4" ht="15">
      <c r="A8" s="21"/>
      <c r="B8" s="21" t="s">
        <v>30</v>
      </c>
      <c r="C8" s="12">
        <f>+C9+C10+C11+C12</f>
        <v>88</v>
      </c>
      <c r="D8" s="12">
        <f>+D9+D10+D11+D12</f>
        <v>110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88</v>
      </c>
      <c r="D12" s="13">
        <v>110</v>
      </c>
    </row>
    <row r="13" spans="1:4" ht="15">
      <c r="A13" s="21"/>
      <c r="B13" s="21" t="s">
        <v>38</v>
      </c>
      <c r="C13" s="12">
        <f>+C14+C15+C16</f>
        <v>2396</v>
      </c>
      <c r="D13" s="12">
        <f>+D14+D15+D16</f>
        <v>2306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2396</v>
      </c>
      <c r="D16" s="13">
        <v>2306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1</v>
      </c>
      <c r="D21" s="13">
        <v>1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4634</v>
      </c>
      <c r="D24" s="10">
        <f>+D25+D31+D34+D38+D39+D40+D41</f>
        <v>4722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218</v>
      </c>
      <c r="D31" s="12">
        <f>+D32+D33</f>
        <v>218</v>
      </c>
    </row>
    <row r="32" spans="1:4" ht="24">
      <c r="A32" s="21" t="s">
        <v>64</v>
      </c>
      <c r="B32" s="21" t="s">
        <v>65</v>
      </c>
      <c r="C32" s="13">
        <v>218</v>
      </c>
      <c r="D32" s="13">
        <v>218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3701</v>
      </c>
      <c r="D34" s="12">
        <f>+D35+D36+D37</f>
        <v>3619</v>
      </c>
    </row>
    <row r="35" spans="1:4" ht="46.5">
      <c r="A35" s="21" t="s">
        <v>67</v>
      </c>
      <c r="B35" s="21" t="s">
        <v>68</v>
      </c>
      <c r="C35" s="13">
        <v>3356</v>
      </c>
      <c r="D35" s="13">
        <v>3437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345</v>
      </c>
      <c r="D37" s="13">
        <v>182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29</v>
      </c>
      <c r="D40" s="13">
        <v>29</v>
      </c>
    </row>
    <row r="41" spans="1:4" ht="15">
      <c r="A41" s="21"/>
      <c r="B41" s="21" t="s">
        <v>78</v>
      </c>
      <c r="C41" s="13">
        <v>686</v>
      </c>
      <c r="D41" s="13">
        <v>856</v>
      </c>
    </row>
    <row r="42" spans="1:4" ht="15">
      <c r="A42" s="22"/>
      <c r="B42" s="23" t="s">
        <v>79</v>
      </c>
      <c r="C42" s="10">
        <f>+C7+C24</f>
        <v>7119</v>
      </c>
      <c r="D42" s="10">
        <f>+D7+D24</f>
        <v>7139</v>
      </c>
    </row>
    <row r="43" spans="1:4" ht="15">
      <c r="A43" s="20"/>
      <c r="B43" s="20" t="s">
        <v>80</v>
      </c>
      <c r="C43" s="10">
        <f>+C44+C54+C55</f>
        <v>4481</v>
      </c>
      <c r="D43" s="10">
        <f>+D44+D54+D55</f>
        <v>4920</v>
      </c>
    </row>
    <row r="44" spans="1:4" ht="15">
      <c r="A44" s="21"/>
      <c r="B44" s="21" t="s">
        <v>81</v>
      </c>
      <c r="C44" s="12">
        <f>+C45+C46+C47+C48+C49+C50+C51+C52+C53</f>
        <v>4481</v>
      </c>
      <c r="D44" s="12">
        <f>+D45+D46+D47+D48+D49+D50+D51+D52+D53</f>
        <v>4920</v>
      </c>
    </row>
    <row r="45" spans="1:4" ht="24">
      <c r="A45" s="21" t="s">
        <v>82</v>
      </c>
      <c r="B45" s="21" t="s">
        <v>83</v>
      </c>
      <c r="C45" s="13">
        <v>2000</v>
      </c>
      <c r="D45" s="13">
        <v>2000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1178</v>
      </c>
      <c r="D47" s="13">
        <v>1178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-432</v>
      </c>
      <c r="D49" s="13">
        <v>0</v>
      </c>
    </row>
    <row r="50" spans="1:4" ht="15">
      <c r="A50" s="21"/>
      <c r="B50" s="21" t="s">
        <v>91</v>
      </c>
      <c r="C50" s="13">
        <v>2174</v>
      </c>
      <c r="D50" s="13">
        <v>2174</v>
      </c>
    </row>
    <row r="51" spans="1:4" ht="15">
      <c r="A51" s="21"/>
      <c r="B51" s="21" t="s">
        <v>92</v>
      </c>
      <c r="C51" s="13">
        <v>-439</v>
      </c>
      <c r="D51" s="13">
        <v>-432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2638</v>
      </c>
      <c r="D71" s="10">
        <f>+D72+D73+D77+D82+D83+D86+D87</f>
        <v>2219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441</v>
      </c>
      <c r="D73" s="12">
        <f>+D74+D75+D76</f>
        <v>441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441</v>
      </c>
      <c r="D76" s="13">
        <v>441</v>
      </c>
    </row>
    <row r="77" spans="1:4" ht="15">
      <c r="A77" s="21"/>
      <c r="B77" s="21" t="s">
        <v>130</v>
      </c>
      <c r="C77" s="12">
        <f>+C78+C79+C80+C81</f>
        <v>1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1</v>
      </c>
      <c r="D81" s="13">
        <v>0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2196</v>
      </c>
      <c r="D83" s="12">
        <f>+D84+D85</f>
        <v>1778</v>
      </c>
    </row>
    <row r="84" spans="1:4" ht="24">
      <c r="A84" s="21" t="s">
        <v>139</v>
      </c>
      <c r="B84" s="21" t="s">
        <v>140</v>
      </c>
      <c r="C84" s="13">
        <v>629</v>
      </c>
      <c r="D84" s="13">
        <v>410</v>
      </c>
    </row>
    <row r="85" spans="1:4" ht="24">
      <c r="A85" s="21" t="s">
        <v>141</v>
      </c>
      <c r="B85" s="21" t="s">
        <v>142</v>
      </c>
      <c r="C85" s="13">
        <v>1567</v>
      </c>
      <c r="D85" s="13">
        <v>1368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7119</v>
      </c>
      <c r="D88" s="10">
        <f>+D43+D56+D71</f>
        <v>7139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nexusdgp@madrid.org</cp:lastModifiedBy>
  <dcterms:created xsi:type="dcterms:W3CDTF">2019-09-23T07:37:06Z</dcterms:created>
  <dcterms:modified xsi:type="dcterms:W3CDTF">2020-07-31T09:46:31Z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