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00" windowHeight="6105" activeTab="0"/>
  </bookViews>
  <sheets>
    <sheet name="Indice" sheetId="1" r:id="rId1"/>
    <sheet name="AMTA" sheetId="2" r:id="rId2"/>
    <sheet name="AG. ADM.DIGITAL" sheetId="3" r:id="rId3"/>
    <sheet name="OBRAS MADRID" sheetId="4" r:id="rId4"/>
    <sheet name="Hosp. FUENLABRADA" sheetId="5" r:id="rId5"/>
    <sheet name="MADRID ACTIVA" sheetId="6" r:id="rId6"/>
    <sheet name="RTVM" sheetId="7" r:id="rId7"/>
    <sheet name="MADRID CULTURA Y TURISMO" sheetId="8" r:id="rId8"/>
    <sheet name="UCR" sheetId="9" r:id="rId9"/>
    <sheet name="IECSUASV" sheetId="10" r:id="rId10"/>
    <sheet name="ALCALINGUA" sheetId="11" r:id="rId11"/>
    <sheet name="CANAL Comunic." sheetId="12" r:id="rId12"/>
    <sheet name="CYII" sheetId="13" r:id="rId13"/>
    <sheet name="CYII, S.A." sheetId="14" r:id="rId14"/>
    <sheet name="CANAL Energía" sheetId="15" r:id="rId15"/>
    <sheet name="CANAL Extensia" sheetId="16" r:id="rId16"/>
    <sheet name="CANAL Gest. Lanzarote" sheetId="17" r:id="rId17"/>
    <sheet name="CTC" sheetId="18" r:id="rId18"/>
    <sheet name="CRUSA" sheetId="19" r:id="rId19"/>
    <sheet name="HIDRÁULICA" sheetId="20" r:id="rId20"/>
    <sheet name="HISPANAGUA" sheetId="21" r:id="rId21"/>
    <sheet name="METRO" sheetId="22" r:id="rId22"/>
    <sheet name="PARTICIPACIONES CRM" sheetId="23" r:id="rId23"/>
    <sheet name="UNIVERSITAS XXI" sheetId="24" r:id="rId24"/>
    <sheet name="OYD" sheetId="25" r:id="rId25"/>
  </sheets>
  <externalReferences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<sst xmlns="http://schemas.openxmlformats.org/spreadsheetml/2006/main" count="3036" uniqueCount="215">
  <si>
    <t>BALANCE DE SITUACIÓN</t>
  </si>
  <si>
    <t>EMPRESAS Y ENTES PÚBLICOS DE LA COMUNIDAD DE MADRID</t>
  </si>
  <si>
    <t>AGENCIA MADRILEÑA PARA LA TUTELA DE ADULTOS (AMTA)</t>
  </si>
  <si>
    <t>AGENCIA PARA LA ADMINISTRACIÓN DIGITAL DE LA COMUNIDAD DE MADRID</t>
  </si>
  <si>
    <t>EMPRESA PÚBLICA HOSPITAL UNIVERSITARIO DE FUENLABRADA</t>
  </si>
  <si>
    <t>MADRID ACTIVA, S.A.</t>
  </si>
  <si>
    <t>MADRID CULTURA Y TURISMO, S.A.</t>
  </si>
  <si>
    <t>UNIDAD CENTRAL DE RADIODIAGNÓSTICO (UCR)</t>
  </si>
  <si>
    <t>AGRUPACIÓN DE INTERÉS ECONÓMICO CENTRO SUPERIOR DE INVESTIGACIÓN DEL AUTOMÓVIL Y DE LA SEGURIDAD VIAL</t>
  </si>
  <si>
    <t>ALCALINGUA – UNIVERSIDAD DE ALCALÁ, S.R.L.</t>
  </si>
  <si>
    <t>CANAL DE COMUNICACIONES UNIDAS, S.A.</t>
  </si>
  <si>
    <t>CANAL DE ISABEL II</t>
  </si>
  <si>
    <t>CANAL ENERGÍA, S.L.</t>
  </si>
  <si>
    <t>CANAL EXTENSIA, S.A.</t>
  </si>
  <si>
    <t>CANAL GESTIÓN LANZAROTE, S.A.U.</t>
  </si>
  <si>
    <t>CENTRO DE TRANSPORTES DE COSLADA, S.A.</t>
  </si>
  <si>
    <t>CIUDAD RESIDENCIAL UNIVERSITARIA, S.A. (CRUSA)</t>
  </si>
  <si>
    <t>HIDRÁULICA SANTILLANA, S.A.</t>
  </si>
  <si>
    <t>HISPANAGUA, S.A.</t>
  </si>
  <si>
    <t>METRO DE MADRID, S.A.</t>
  </si>
  <si>
    <t>PARTICIPACIONES CRM, S.A. en liquidación</t>
  </si>
  <si>
    <t>OCIO Y DEPORTE CANAL, S.L.U.</t>
  </si>
  <si>
    <t xml:space="preserve">CUADRO D1: Cuestionario de información contable normalizada para sociedades, fundaciones, consorcios y demás entidades públicas sujetas, según su normativa específica, al Plan General de Contabilidad de la empresa española o a alguna de sus adaptaciones sectoriales. BALANCE Unidad: todo el cuestionario debe completarse en miles de euros sin decimales </t>
  </si>
  <si>
    <t>(miles de euros)</t>
  </si>
  <si>
    <t/>
  </si>
  <si>
    <t>BALANCE</t>
  </si>
  <si>
    <t>ACTIVO</t>
  </si>
  <si>
    <t>T</t>
  </si>
  <si>
    <t>T-1</t>
  </si>
  <si>
    <t>A) ACTIVO NO CORRIENTE</t>
  </si>
  <si>
    <t>I. Inmovilizado intangible.</t>
  </si>
  <si>
    <t>200, 201, (2801), (2901)</t>
  </si>
  <si>
    <t>Desarrollo</t>
  </si>
  <si>
    <t>206, (2806), (2906)</t>
  </si>
  <si>
    <t>Aplicaciones Informáticas</t>
  </si>
  <si>
    <t>Anticipos</t>
  </si>
  <si>
    <t>202, 203, 204, 205, (2802), (2803), (2805), (2902), (2903), (2905)</t>
  </si>
  <si>
    <t>Resto del Inmovilizado Intangible</t>
  </si>
  <si>
    <t>II. Inmovilizado material</t>
  </si>
  <si>
    <t>210, (2910)</t>
  </si>
  <si>
    <t>Terrenos</t>
  </si>
  <si>
    <t>211, 212, 213, 214, 215, 216, 217, 218, 219, 230, 231, 232, 233, 237, (281), (2911), (2912), (2913), (2914), (2915), (2916), (2917), (2918), (2919)</t>
  </si>
  <si>
    <t>Resto del Inmovilizado material</t>
  </si>
  <si>
    <t>III. Inversiones inmobiliarias.</t>
  </si>
  <si>
    <t>220, (2920)</t>
  </si>
  <si>
    <t>221, (282), (2921)</t>
  </si>
  <si>
    <t>Construcciones</t>
  </si>
  <si>
    <t>2403, 2404, 2413, 2414, 2423, 2424, (2493), (2494), (293), (2943), (2944), (2953), (2954)</t>
  </si>
  <si>
    <t>IV. Inversiones en empresas del grupo y asociadas a largo plazo.</t>
  </si>
  <si>
    <t>2405, 2415, 2425, 250, 251, 252, 253, 254, 255, 258, 26, (2495), (259), (2945), (2955), (297), (298)</t>
  </si>
  <si>
    <t>V. Inversiones financieras a largo plazo.</t>
  </si>
  <si>
    <t>VI. Activos por impuesto diferido.</t>
  </si>
  <si>
    <t>NECA 6º, 8</t>
  </si>
  <si>
    <t>VII. Deudores comerciales no corrientes</t>
  </si>
  <si>
    <t>B) ACTIVO CORRIENTE</t>
  </si>
  <si>
    <t>I. Activos no corrientes mantenidos para la venta.</t>
  </si>
  <si>
    <t xml:space="preserve">Inmovilizado </t>
  </si>
  <si>
    <t>580, (5990)</t>
  </si>
  <si>
    <t>Resto de Inmovilizado</t>
  </si>
  <si>
    <t>581, 582, (5991), (5992)</t>
  </si>
  <si>
    <t>Inversiones financieras</t>
  </si>
  <si>
    <t>583, 584, (5993), (5994)</t>
  </si>
  <si>
    <t>Existencias y otros activos</t>
  </si>
  <si>
    <t>II. Existencias.</t>
  </si>
  <si>
    <t>30, 31, 32, 33, 34, 35, 36,  (39)</t>
  </si>
  <si>
    <t>Existencias</t>
  </si>
  <si>
    <t>III. Deudores comerciales y otras cuentas a cobrar.</t>
  </si>
  <si>
    <t>430, 431, 432, 433, 434,435, 436,
 (437), (490), (4933), (4934), (4935)</t>
  </si>
  <si>
    <t>Clientes por ventas y prestaciones de servicios</t>
  </si>
  <si>
    <t>Accionistas (socios) por desembolsos exigidos</t>
  </si>
  <si>
    <t>44, 460, 470, 471, 472, 544, 5531, 5533</t>
  </si>
  <si>
    <t>Otros deudores</t>
  </si>
  <si>
    <t>5303, 5304, 5313, 5314, 5323, 5324, 5333, 5334, 5343, 5344, 5353, 5354, 5523, 5524, (5393), (5394), (593), (5943), (5944), (5953), (5954)</t>
  </si>
  <si>
    <t>IV. Inversiones en empresas del grupo y asociadas a corto plazo.</t>
  </si>
  <si>
    <t>5305, 5315, 5325, 5335, 5345, 5355, 540, 541, 542, 543, 545, 546, 547, 548, 551, 5525, 5590, 5593, 565, 566, (5395), (549), (5945), (5955), (597), (59</t>
  </si>
  <si>
    <t>V. Inversiones financieras a corto plazo.</t>
  </si>
  <si>
    <t>480, 567</t>
  </si>
  <si>
    <t>VI. Periodificciones a corto plazo.</t>
  </si>
  <si>
    <t>VII. Efectivo y otros activos líquidos equivalentes.</t>
  </si>
  <si>
    <t>TOTAL ACTIVO (A+B)</t>
  </si>
  <si>
    <t>A) PATRIMONIO NETO</t>
  </si>
  <si>
    <t>A-1) Fondos propios.</t>
  </si>
  <si>
    <t>100, 101, 102,
 (1030), (1040)</t>
  </si>
  <si>
    <t>I.  Capital</t>
  </si>
  <si>
    <t>II.  Prima de emisión.</t>
  </si>
  <si>
    <t>112, 113, 114,
 115, 119</t>
  </si>
  <si>
    <t>III. Reservas.</t>
  </si>
  <si>
    <t>(108), (109)</t>
  </si>
  <si>
    <t>IV. (Acciones y participaciones en patrimonio propias).</t>
  </si>
  <si>
    <t>120, (121)</t>
  </si>
  <si>
    <t>V.  Resultado de ejercicios anteriores.</t>
  </si>
  <si>
    <t>VI.  Otras aportaciones de socios.</t>
  </si>
  <si>
    <t>VII.  Resultado de ejercicio</t>
  </si>
  <si>
    <t>((557))</t>
  </si>
  <si>
    <t>VIII. (Dividendo a cuenta).</t>
  </si>
  <si>
    <t>IX.  Otros instrumentos de patrimonio neto.</t>
  </si>
  <si>
    <t>133, 1340, 137</t>
  </si>
  <si>
    <t>A.2) Ajustes por cambio de valor.</t>
  </si>
  <si>
    <t>130, 131, 132</t>
  </si>
  <si>
    <t>A.3) Subvenciones, donaciones y legados recibidos.</t>
  </si>
  <si>
    <t>B) PASIVO NO CORRIENTE.</t>
  </si>
  <si>
    <t>I. Provisiones a largo plazo</t>
  </si>
  <si>
    <t>Provisión por retribuciones al personal</t>
  </si>
  <si>
    <t>Provisión por desmantelamiento, retiro o rehabilitación del inmovilizado</t>
  </si>
  <si>
    <t>141, 142, 145, 146, 147</t>
  </si>
  <si>
    <t>Otras provisiones</t>
  </si>
  <si>
    <t>II. Deudas a largo plazo.</t>
  </si>
  <si>
    <t>177, 178, 179</t>
  </si>
  <si>
    <t>Obligaciones y otros valores negociables</t>
  </si>
  <si>
    <t>1605, 170</t>
  </si>
  <si>
    <t>Deudas con entidades de crédito.</t>
  </si>
  <si>
    <t>1625, 174</t>
  </si>
  <si>
    <t>Acreedores por arrendamiento financiero.</t>
  </si>
  <si>
    <t>1615, 1635, 171, 172, 173, 175, 176, 180, 185, 189</t>
  </si>
  <si>
    <t>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</si>
  <si>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</si>
  <si>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</si>
  <si>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</si>
  <si>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</si>
  <si>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</si>
  <si>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</si>
  <si>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6º, 16</t>
  </si>
  <si>
    <t>VI. Acreedores comerciales no corrientes</t>
  </si>
  <si>
    <t>15; NECA 6º, 17</t>
  </si>
  <si>
    <t>VII. Deuda con características especiales a largo plazo</t>
  </si>
  <si>
    <t>C) PASIVO CORRIENTE</t>
  </si>
  <si>
    <t>585, 586, 587, 588, 589</t>
  </si>
  <si>
    <t>I. Pasivos vinculados con activos no corrientes mantenidos para la venta.</t>
  </si>
  <si>
    <t>II. Provisiones a corto plazo.</t>
  </si>
  <si>
    <t>499,  5291, 5292, 5294, 5296, 5297</t>
  </si>
  <si>
    <t>III. Deudas a corto plazo.</t>
  </si>
  <si>
    <t>500, 501, 505, 506</t>
  </si>
  <si>
    <t>5105, 520, 527</t>
  </si>
  <si>
    <t>5125, 524</t>
  </si>
  <si>
    <t>194, 509, 5115, 5135, 5145, 521, 522, 523, 525, 526, 528, 551, 5525, 5530, 5532, 555, 5565, 5566, 5595, 5598, 560, 561, 569, (1034), (1044), (190), (1</t>
  </si>
  <si>
    <t>Otras deudas a corto plazo.</t>
  </si>
  <si>
    <t>5103, 5104, 5113,5114, 5123, 5124, 5133, 5134, 5143, 5144, 5523, 5524, 5563, 5564</t>
  </si>
  <si>
    <t>IV. Deudas con empresas del grupo y asociadas a corto plazo.</t>
  </si>
  <si>
    <t>V. Acreedores comerciales y otras cuentas a pagar.</t>
  </si>
  <si>
    <t>400, 401, 403, 404, 405, (406)</t>
  </si>
  <si>
    <t>Proveedores.</t>
  </si>
  <si>
    <t>41, 438, 465, 466, 475, 476, 477</t>
  </si>
  <si>
    <t>Otros acreedores.</t>
  </si>
  <si>
    <t>485, 568</t>
  </si>
  <si>
    <t>VI. Periodificaciones a corto plazo</t>
  </si>
  <si>
    <t>502, 507; NECA 6º, 17</t>
  </si>
  <si>
    <t>VII. Deuda con características especiales a corto plazo</t>
  </si>
  <si>
    <t>TOTAL PATRIMONIO NETO Y PASIVO (A+B+C)</t>
  </si>
  <si>
    <t>(1) En la primera columna deben figurar los datos acumulados relativos al  mes  anterior del año de referencia. En la segunda columna siempre deben figurar los datos a 31 de Diciembre del año inmediato anterior.</t>
  </si>
  <si>
    <t xml:space="preserve">(miles de euros) </t>
  </si>
  <si>
    <t xml:space="preserve">  </t>
  </si>
  <si>
    <t xml:space="preserve">  BALANCE</t>
  </si>
  <si>
    <t xml:space="preserve">  ACTIVO</t>
  </si>
  <si>
    <t xml:space="preserve">  A) ACTIVO NO CORRIENTE</t>
  </si>
  <si>
    <t xml:space="preserve">    .Desarrollo</t>
  </si>
  <si>
    <t xml:space="preserve">    .Aplicaciones Informáticas</t>
  </si>
  <si>
    <t xml:space="preserve">    .Anticipos</t>
  </si>
  <si>
    <t xml:space="preserve">    .Resto del Inmovilizado Intangible</t>
  </si>
  <si>
    <t xml:space="preserve">    .Terrenos</t>
  </si>
  <si>
    <t xml:space="preserve">    .Resto del Inmovilizado material</t>
  </si>
  <si>
    <t xml:space="preserve">    .Construcciones</t>
  </si>
  <si>
    <t>NECA 6Âº, 8</t>
  </si>
  <si>
    <t xml:space="preserve">  B) ACTIVO CORRIENTE</t>
  </si>
  <si>
    <t xml:space="preserve">    .Inmovilizado </t>
  </si>
  <si>
    <t xml:space="preserve">         Terrenos</t>
  </si>
  <si>
    <t xml:space="preserve">         Resto de Inmovilizado</t>
  </si>
  <si>
    <t xml:space="preserve">    .Inversiones financieras</t>
  </si>
  <si>
    <t xml:space="preserve">    .Existencias y otros activos</t>
  </si>
  <si>
    <t xml:space="preserve">    .Existencias</t>
  </si>
  <si>
    <t>430, 431, 432, 433, 434,435, 436,  (437), (490), (4933), (4934), (4935)</t>
  </si>
  <si>
    <t xml:space="preserve">    .Clientes por ventas y prestaciones de servicios</t>
  </si>
  <si>
    <t xml:space="preserve">    .Accionistas (socios) por desembolsos exigidos</t>
  </si>
  <si>
    <t xml:space="preserve">    .Otros deudores</t>
  </si>
  <si>
    <t xml:space="preserve">  A) PATRIMONIO NETO</t>
  </si>
  <si>
    <t>100, 101, 102,  (1030), (1040)</t>
  </si>
  <si>
    <t xml:space="preserve">    .I.  Capital</t>
  </si>
  <si>
    <t xml:space="preserve">    .II.  Prima de emisión.</t>
  </si>
  <si>
    <t>112, 113, 114,  115, 119</t>
  </si>
  <si>
    <t xml:space="preserve">    .III. Reservas.</t>
  </si>
  <si>
    <t xml:space="preserve">    .IV. (Acciones y participaciones en patrimonio propias).</t>
  </si>
  <si>
    <t xml:space="preserve">    .V.  Resultado de ejercicios anteriores.</t>
  </si>
  <si>
    <t xml:space="preserve">    .VI.  Otras aportaciones de socios.</t>
  </si>
  <si>
    <t xml:space="preserve">    .VII.  Resultado de ejercicio</t>
  </si>
  <si>
    <t xml:space="preserve">    .VIII. (Dividendo a cuenta).</t>
  </si>
  <si>
    <t xml:space="preserve">    .IX.  Otros instrumentos de patrimonio neto.</t>
  </si>
  <si>
    <t xml:space="preserve">  B) PASIVO NO CORRIENTE.</t>
  </si>
  <si>
    <t xml:space="preserve">    .Provisión por retribuciones al personal</t>
  </si>
  <si>
    <t xml:space="preserve">    .Provisión por desmantelamiento, retiro o rehabilitación del inmovilizado</t>
  </si>
  <si>
    <t xml:space="preserve">    .Otras provisiones</t>
  </si>
  <si>
    <t xml:space="preserve">    .Obligaciones y otros valores negociables</t>
  </si>
  <si>
    <t xml:space="preserve">    .Deudas con entidades de crédito.</t>
  </si>
  <si>
    <t xml:space="preserve">    .Acreedores por arrendamiento financiero.</t>
  </si>
  <si>
    <t xml:space="preserve">    .Otras deudas a largo plazo.</t>
  </si>
  <si>
    <t>NECA 6Âº, 16</t>
  </si>
  <si>
    <t>15; NECA 6Âº, 17</t>
  </si>
  <si>
    <t xml:space="preserve">  C) PASIVO CORRIENTE</t>
  </si>
  <si>
    <t xml:space="preserve">    .Otras deudas a corto plazo.</t>
  </si>
  <si>
    <t xml:space="preserve">    .Proveedores.</t>
  </si>
  <si>
    <t xml:space="preserve">    .Otros acreedores.</t>
  </si>
  <si>
    <t>502, 507; NECA 6Âº, 17</t>
  </si>
  <si>
    <t>200, 201, 202, 203, 204, 205, 206, (2801), (2802), (2803), (2805), (2806), (2901), (2902), (2903), (2905), (2906)</t>
  </si>
  <si>
    <t>210, 211, 212, 213, 214, 215, 216, 217, 218, 219, 230, 231, 232, 233, 237, (281), (2910), (2911), (2912), (2913), (2914), (2915), (2916), (2917), (2918), (2919)</t>
  </si>
  <si>
    <t>220, 221, (282), (2920), (2921)</t>
  </si>
  <si>
    <t>580, 581, 582, 583, 584, (5990), (5991), (5992), (5993), (5994)</t>
  </si>
  <si>
    <t>2T 2019</t>
  </si>
  <si>
    <t>NOTA: En la primera columna (T) deben figurar los datos acumulados relativos al mes anterior del año de referencia. En la segunda columna (T-1) siempre deben figurar los datos a 31 de diciembre del año anterior</t>
  </si>
  <si>
    <t>4T 2018</t>
  </si>
  <si>
    <t>Diciembre 2018</t>
  </si>
  <si>
    <t>OBRAS DE MADRID, GESTIÓN DE OBRAS E INFRAESTRUCTURAS, S.A. (ARPROMA) + NUEVO ARPEGIO, S.A.</t>
  </si>
  <si>
    <t>CANAL DE ISABEL II, S.A.</t>
  </si>
  <si>
    <t>RADIO TELEVISIÓN MADRID, S.A. (RTVM)</t>
  </si>
  <si>
    <t>UNIVERSITAS XXI, SOLUCIONES Y TECNOLOGÍA PARA LA UNIVERSIDAD, S.A. (OCU S.A.)</t>
  </si>
  <si>
    <t>Trimestre III_2019</t>
  </si>
  <si>
    <t>3T 2019</t>
  </si>
  <si>
    <t>Septiembre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</si>
</sst>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  <numFmt numFmtId="165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0"/>
    </font>
    <font>
      <b/>
      <sz val="10"/>
      <name val="Verdana"/>
      <family val="2"/>
    </font>
    <font>
      <sz val="9"/>
      <name val="Verdana"/>
      <family val="0"/>
    </font>
    <font>
      <i/>
      <sz val="9"/>
      <name val="Verdana"/>
      <family val="2"/>
    </font>
    <font>
      <b/>
      <sz val="10"/>
      <color indexed="48"/>
      <name val="Verdana"/>
      <family val="2"/>
    </font>
    <font>
      <b/>
      <sz val="16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0"/>
    </font>
    <font>
      <sz val="10"/>
      <color theme="1"/>
      <name val="Calibri"/>
      <family val="2"/>
    </font>
    <font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/>
      <top style="medium">
        <color indexed="44"/>
      </top>
      <bottom/>
    </border>
    <border>
      <left style="medium">
        <color indexed="44"/>
      </left>
      <right/>
      <top/>
      <bottom/>
    </border>
    <border>
      <left style="medium">
        <color indexed="44"/>
      </left>
      <right/>
      <top/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/>
      <bottom/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37" fillId="0" borderId="0" xfId="46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47" fillId="34" borderId="13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wrapText="1"/>
    </xf>
    <xf numFmtId="164" fontId="4" fillId="36" borderId="14" xfId="0" applyNumberFormat="1" applyFont="1" applyFill="1" applyBorder="1" applyAlignment="1" applyProtection="1">
      <alignment horizontal="right" wrapText="1"/>
      <protection locked="0"/>
    </xf>
    <xf numFmtId="49" fontId="5" fillId="37" borderId="14" xfId="0" applyNumberFormat="1" applyFont="1" applyFill="1" applyBorder="1" applyAlignment="1">
      <alignment wrapText="1"/>
    </xf>
    <xf numFmtId="164" fontId="5" fillId="36" borderId="14" xfId="0" applyNumberFormat="1" applyFont="1" applyFill="1" applyBorder="1" applyAlignment="1" applyProtection="1">
      <alignment horizontal="right" wrapText="1"/>
      <protection locked="0"/>
    </xf>
    <xf numFmtId="164" fontId="5" fillId="0" borderId="14" xfId="0" applyNumberFormat="1" applyFont="1" applyBorder="1" applyAlignment="1" applyProtection="1">
      <alignment horizontal="right" wrapText="1"/>
      <protection locked="0"/>
    </xf>
    <xf numFmtId="49" fontId="3" fillId="34" borderId="14" xfId="0" applyNumberFormat="1" applyFont="1" applyFill="1" applyBorder="1" applyAlignment="1">
      <alignment wrapText="1"/>
    </xf>
    <xf numFmtId="49" fontId="47" fillId="34" borderId="14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 horizontal="right" wrapText="1"/>
      <protection locked="0"/>
    </xf>
    <xf numFmtId="0" fontId="5" fillId="0" borderId="0" xfId="0" applyNumberFormat="1" applyFont="1" applyAlignment="1">
      <alignment/>
    </xf>
    <xf numFmtId="0" fontId="47" fillId="34" borderId="13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wrapText="1"/>
    </xf>
    <xf numFmtId="49" fontId="5" fillId="37" borderId="14" xfId="0" applyNumberFormat="1" applyFont="1" applyFill="1" applyBorder="1" applyAlignment="1">
      <alignment wrapText="1"/>
    </xf>
    <xf numFmtId="49" fontId="3" fillId="34" borderId="14" xfId="0" applyNumberFormat="1" applyFont="1" applyFill="1" applyBorder="1" applyAlignment="1">
      <alignment wrapText="1"/>
    </xf>
    <xf numFmtId="49" fontId="47" fillId="34" borderId="14" xfId="0" applyNumberFormat="1" applyFont="1" applyFill="1" applyBorder="1" applyAlignment="1">
      <alignment wrapText="1"/>
    </xf>
    <xf numFmtId="0" fontId="5" fillId="0" borderId="0" xfId="0" applyNumberFormat="1" applyFont="1" applyAlignment="1">
      <alignment/>
    </xf>
    <xf numFmtId="17" fontId="47" fillId="34" borderId="13" xfId="0" applyNumberFormat="1" applyFont="1" applyFill="1" applyBorder="1" applyAlignment="1" quotePrefix="1">
      <alignment horizontal="center" vertical="center" wrapText="1"/>
    </xf>
    <xf numFmtId="17" fontId="47" fillId="34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 applyProtection="1">
      <alignment horizontal="right" wrapText="1"/>
      <protection locked="0"/>
    </xf>
    <xf numFmtId="4" fontId="0" fillId="0" borderId="0" xfId="0" applyNumberFormat="1" applyFont="1" applyAlignment="1">
      <alignment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14" fontId="7" fillId="34" borderId="13" xfId="0" applyNumberFormat="1" applyFont="1" applyFill="1" applyBorder="1" applyAlignment="1" applyProtection="1">
      <alignment horizontal="center" vertical="center" wrapText="1"/>
      <protection/>
    </xf>
    <xf numFmtId="3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8" borderId="13" xfId="0" applyNumberFormat="1" applyFont="1" applyFill="1" applyBorder="1" applyAlignment="1" applyProtection="1">
      <alignment vertical="center" wrapText="1"/>
      <protection/>
    </xf>
    <xf numFmtId="4" fontId="4" fillId="38" borderId="13" xfId="0" applyNumberFormat="1" applyFont="1" applyFill="1" applyBorder="1" applyAlignment="1" applyProtection="1">
      <alignment horizontal="right" vertical="center"/>
      <protection locked="0"/>
    </xf>
    <xf numFmtId="0" fontId="5" fillId="37" borderId="1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0" fontId="7" fillId="34" borderId="13" xfId="0" applyNumberFormat="1" applyFont="1" applyFill="1" applyBorder="1" applyAlignment="1" applyProtection="1">
      <alignment horizontal="left" vertical="center" wrapText="1"/>
      <protection/>
    </xf>
    <xf numFmtId="4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17" fontId="7" fillId="34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3" fontId="4" fillId="38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3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49" fillId="0" borderId="0" xfId="0" applyNumberFormat="1" applyFont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4" fontId="0" fillId="0" borderId="13" xfId="0" applyNumberFormat="1" applyBorder="1" applyAlignment="1" applyProtection="1">
      <alignment horizontal="right" vertical="center"/>
      <protection locked="0"/>
    </xf>
    <xf numFmtId="165" fontId="4" fillId="38" borderId="13" xfId="0" applyNumberFormat="1" applyFont="1" applyFill="1" applyBorder="1" applyAlignment="1" applyProtection="1">
      <alignment horizontal="right" vertical="center"/>
      <protection locked="0"/>
    </xf>
    <xf numFmtId="165" fontId="0" fillId="0" borderId="13" xfId="0" applyNumberFormat="1" applyFont="1" applyFill="1" applyBorder="1" applyAlignment="1" applyProtection="1">
      <alignment horizontal="right" vertical="center"/>
      <protection locked="0"/>
    </xf>
    <xf numFmtId="165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15" xfId="0" applyFont="1" applyFill="1" applyBorder="1" applyAlignment="1">
      <alignment vertical="center" wrapText="1"/>
    </xf>
    <xf numFmtId="0" fontId="47" fillId="34" borderId="16" xfId="0" applyNumberFormat="1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 wrapText="1"/>
    </xf>
    <xf numFmtId="0" fontId="47" fillId="38" borderId="19" xfId="0" applyNumberFormat="1" applyFont="1" applyFill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 wrapText="1"/>
    </xf>
    <xf numFmtId="0" fontId="47" fillId="38" borderId="13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horizontal="right" vertical="center" wrapText="1"/>
    </xf>
    <xf numFmtId="0" fontId="47" fillId="34" borderId="16" xfId="0" applyNumberFormat="1" applyFont="1" applyFill="1" applyBorder="1" applyAlignment="1">
      <alignment vertical="center" wrapText="1"/>
    </xf>
    <xf numFmtId="0" fontId="47" fillId="38" borderId="19" xfId="0" applyNumberFormat="1" applyFont="1" applyFill="1" applyBorder="1" applyAlignment="1">
      <alignment vertical="center" wrapText="1"/>
    </xf>
    <xf numFmtId="0" fontId="47" fillId="38" borderId="13" xfId="0" applyNumberFormat="1" applyFont="1" applyFill="1" applyBorder="1" applyAlignment="1">
      <alignment vertical="center" wrapText="1"/>
    </xf>
    <xf numFmtId="0" fontId="47" fillId="0" borderId="0" xfId="0" applyNumberFormat="1" applyFont="1" applyAlignment="1">
      <alignment horizontal="right" vertical="center" wrapText="1"/>
    </xf>
    <xf numFmtId="0" fontId="2" fillId="39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oral\jZip\jZip3B26A\jZip7AD\OBRAS%20DE%20MADRID_SEPTIEMBRE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hac\INFORMES\INFORMES%202019\Anexo%20IE\9.-%20Septiembre\PyG%20ACUMULADO%20Sep19_4oct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oral\jZip\jZip3B26A\jZip189A\HOSPITAL%20DE%20FUENLABRADA_SEPTIEMBRE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arca\Ger.%20Administracion%20Economica\Contabilidad\Informe%20Anual%202018\CUADROS%20PARA%20MAQUETACI&#211;N\CUADROS%20INFORME%20ANUAL%202018%20CCAA%20y%20Rat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28">
          <cell r="C28">
            <v>-12</v>
          </cell>
        </row>
        <row r="29">
          <cell r="C29">
            <v>-28</v>
          </cell>
        </row>
        <row r="61">
          <cell r="D61">
            <v>5360</v>
          </cell>
        </row>
        <row r="64">
          <cell r="C64">
            <v>4336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año anterior"/>
      <sheetName val="proyec gastos e ingresos"/>
      <sheetName val="Sheet1"/>
      <sheetName val="BS Memoria"/>
      <sheetName val="PL Memoria"/>
      <sheetName val="Estado de Ing y Gtos reconocido"/>
      <sheetName val="Estado Cambios Patrimonio Neto"/>
      <sheetName val="Flujos de Efectivo"/>
      <sheetName val="PL para EOAF"/>
      <sheetName val="BL (activo) para EOAF"/>
      <sheetName val="BL (pasivo) para EOAF"/>
    </sheetNames>
    <sheetDataSet>
      <sheetData sheetId="2">
        <row r="4">
          <cell r="C4">
            <v>1897138.18</v>
          </cell>
          <cell r="G4">
            <v>1857148.55</v>
          </cell>
        </row>
        <row r="5">
          <cell r="C5">
            <v>-1692506.22</v>
          </cell>
          <cell r="G5">
            <v>-1592775.05</v>
          </cell>
        </row>
        <row r="7">
          <cell r="C7">
            <v>5469119.64</v>
          </cell>
          <cell r="G7">
            <v>5594332.06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-5469119.64</v>
          </cell>
          <cell r="G10">
            <v>-5594332.06</v>
          </cell>
        </row>
        <row r="11">
          <cell r="C11">
            <v>0</v>
          </cell>
          <cell r="G11">
            <v>0</v>
          </cell>
        </row>
        <row r="14">
          <cell r="C14">
            <v>21537175</v>
          </cell>
          <cell r="G14">
            <v>21537175</v>
          </cell>
        </row>
        <row r="15">
          <cell r="C15">
            <v>96639350.89</v>
          </cell>
          <cell r="G15">
            <v>96639350.89</v>
          </cell>
        </row>
        <row r="16">
          <cell r="C16">
            <v>-15436608.51</v>
          </cell>
          <cell r="G16">
            <v>-14592157.88</v>
          </cell>
        </row>
        <row r="18">
          <cell r="C18">
            <v>1485701.56</v>
          </cell>
          <cell r="G18">
            <v>1415037.56</v>
          </cell>
        </row>
        <row r="19">
          <cell r="C19">
            <v>25580043.6</v>
          </cell>
          <cell r="G19">
            <v>22038784.71</v>
          </cell>
        </row>
        <row r="20">
          <cell r="C20">
            <v>733138.36</v>
          </cell>
          <cell r="G20">
            <v>638204.86</v>
          </cell>
        </row>
        <row r="21">
          <cell r="C21">
            <v>2828573.16</v>
          </cell>
          <cell r="G21">
            <v>2721067.25</v>
          </cell>
        </row>
        <row r="22">
          <cell r="C22">
            <v>5711341.68</v>
          </cell>
          <cell r="G22">
            <v>5514319.62</v>
          </cell>
        </row>
        <row r="23">
          <cell r="C23">
            <v>1731167.62</v>
          </cell>
          <cell r="G23">
            <v>1670882.18</v>
          </cell>
        </row>
        <row r="24">
          <cell r="C24">
            <v>0</v>
          </cell>
          <cell r="G24">
            <v>0</v>
          </cell>
        </row>
        <row r="25">
          <cell r="C25">
            <v>266369.07</v>
          </cell>
          <cell r="G25">
            <v>246631.87</v>
          </cell>
        </row>
        <row r="26">
          <cell r="C26">
            <v>-813956.61</v>
          </cell>
          <cell r="G26">
            <v>-711375.33</v>
          </cell>
        </row>
        <row r="27">
          <cell r="C27">
            <v>-16716517.67</v>
          </cell>
          <cell r="G27">
            <v>-16128687.36</v>
          </cell>
        </row>
        <row r="28">
          <cell r="C28">
            <v>-395057.76</v>
          </cell>
          <cell r="G28">
            <v>-338227.85</v>
          </cell>
        </row>
        <row r="29">
          <cell r="C29">
            <v>-1552075.07</v>
          </cell>
          <cell r="G29">
            <v>-1342433.4</v>
          </cell>
        </row>
        <row r="30">
          <cell r="C30">
            <v>-4941772.23</v>
          </cell>
          <cell r="G30">
            <v>-4817362.45</v>
          </cell>
        </row>
        <row r="31">
          <cell r="C31">
            <v>-1637052.44</v>
          </cell>
          <cell r="G31">
            <v>-1527850.04</v>
          </cell>
        </row>
        <row r="32">
          <cell r="C32">
            <v>0</v>
          </cell>
          <cell r="G32">
            <v>0</v>
          </cell>
        </row>
        <row r="33">
          <cell r="C33">
            <v>-116817.14</v>
          </cell>
          <cell r="G33">
            <v>-97220.19</v>
          </cell>
        </row>
        <row r="35">
          <cell r="C35">
            <v>5545867.72</v>
          </cell>
          <cell r="G35">
            <v>6158909.96</v>
          </cell>
        </row>
        <row r="36">
          <cell r="C36">
            <v>0</v>
          </cell>
          <cell r="G36">
            <v>0</v>
          </cell>
        </row>
        <row r="37">
          <cell r="C37">
            <v>0</v>
          </cell>
          <cell r="G37">
            <v>0</v>
          </cell>
        </row>
        <row r="38">
          <cell r="C38">
            <v>0</v>
          </cell>
          <cell r="G38">
            <v>0</v>
          </cell>
        </row>
        <row r="39">
          <cell r="C39">
            <v>0</v>
          </cell>
          <cell r="G39">
            <v>0</v>
          </cell>
        </row>
        <row r="40">
          <cell r="C40">
            <v>0</v>
          </cell>
          <cell r="G40">
            <v>0</v>
          </cell>
        </row>
        <row r="41">
          <cell r="C41">
            <v>0</v>
          </cell>
          <cell r="G41">
            <v>0</v>
          </cell>
        </row>
        <row r="42">
          <cell r="C42">
            <v>0</v>
          </cell>
          <cell r="G42">
            <v>0</v>
          </cell>
        </row>
        <row r="43">
          <cell r="C43">
            <v>0</v>
          </cell>
          <cell r="G43">
            <v>0</v>
          </cell>
        </row>
        <row r="58">
          <cell r="C58">
            <v>1859772.48</v>
          </cell>
          <cell r="G58">
            <v>1272748.68</v>
          </cell>
        </row>
        <row r="59">
          <cell r="C59">
            <v>0</v>
          </cell>
          <cell r="G59">
            <v>0</v>
          </cell>
        </row>
        <row r="61">
          <cell r="C61">
            <v>916847.91</v>
          </cell>
          <cell r="G61">
            <v>1006633.45</v>
          </cell>
        </row>
        <row r="62">
          <cell r="C62">
            <v>1148.25</v>
          </cell>
          <cell r="G62">
            <v>1148.25</v>
          </cell>
        </row>
        <row r="63">
          <cell r="C63">
            <v>255818.12</v>
          </cell>
          <cell r="G63">
            <v>367910.18</v>
          </cell>
        </row>
        <row r="64">
          <cell r="C64">
            <v>1863.26</v>
          </cell>
          <cell r="G64">
            <v>1554.04</v>
          </cell>
        </row>
        <row r="65">
          <cell r="C65">
            <v>21435.89</v>
          </cell>
          <cell r="G65">
            <v>29790.45</v>
          </cell>
        </row>
        <row r="66">
          <cell r="C66">
            <v>25633.79</v>
          </cell>
          <cell r="G66">
            <v>21865.75</v>
          </cell>
        </row>
        <row r="67">
          <cell r="C67">
            <v>1022.91</v>
          </cell>
          <cell r="G67">
            <v>1297.7</v>
          </cell>
        </row>
        <row r="68">
          <cell r="C68">
            <v>0</v>
          </cell>
          <cell r="G68">
            <v>0</v>
          </cell>
        </row>
        <row r="69">
          <cell r="C69">
            <v>0</v>
          </cell>
          <cell r="G69">
            <v>0</v>
          </cell>
        </row>
        <row r="71">
          <cell r="C71">
            <v>0</v>
          </cell>
          <cell r="G71">
            <v>0</v>
          </cell>
        </row>
        <row r="72">
          <cell r="C72">
            <v>18282.42</v>
          </cell>
          <cell r="G72">
            <v>23040.43</v>
          </cell>
        </row>
        <row r="73">
          <cell r="C73">
            <v>20928.49</v>
          </cell>
          <cell r="G73">
            <v>24687.49</v>
          </cell>
        </row>
        <row r="74">
          <cell r="C74">
            <v>1552.66</v>
          </cell>
          <cell r="G74">
            <v>1618.73</v>
          </cell>
        </row>
        <row r="75">
          <cell r="C75">
            <v>0</v>
          </cell>
          <cell r="G75">
            <v>0</v>
          </cell>
        </row>
        <row r="76">
          <cell r="C76">
            <v>21156.97</v>
          </cell>
          <cell r="G76">
            <v>19731.23</v>
          </cell>
        </row>
        <row r="77">
          <cell r="C77">
            <v>0</v>
          </cell>
          <cell r="G77">
            <v>0</v>
          </cell>
        </row>
        <row r="78">
          <cell r="C78">
            <v>0</v>
          </cell>
          <cell r="G78">
            <v>0</v>
          </cell>
        </row>
        <row r="79">
          <cell r="C79">
            <v>0</v>
          </cell>
          <cell r="G79">
            <v>0</v>
          </cell>
        </row>
        <row r="80">
          <cell r="C80">
            <v>0</v>
          </cell>
          <cell r="G80">
            <v>0</v>
          </cell>
        </row>
        <row r="85">
          <cell r="C85">
            <v>92893.14</v>
          </cell>
          <cell r="G85">
            <v>54849.01</v>
          </cell>
        </row>
        <row r="86">
          <cell r="C86">
            <v>66080</v>
          </cell>
          <cell r="G86">
            <v>71240</v>
          </cell>
        </row>
        <row r="87">
          <cell r="C87">
            <v>2432</v>
          </cell>
          <cell r="G87">
            <v>6575</v>
          </cell>
        </row>
        <row r="88">
          <cell r="C88">
            <v>19308</v>
          </cell>
          <cell r="G88">
            <v>3264</v>
          </cell>
        </row>
        <row r="89">
          <cell r="C89">
            <v>0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1050</v>
          </cell>
          <cell r="G91">
            <v>0</v>
          </cell>
        </row>
        <row r="92">
          <cell r="C92">
            <v>0</v>
          </cell>
          <cell r="G92">
            <v>0</v>
          </cell>
        </row>
        <row r="93">
          <cell r="C93">
            <v>-28531.68</v>
          </cell>
          <cell r="G93">
            <v>-29110.25</v>
          </cell>
        </row>
        <row r="94">
          <cell r="C94">
            <v>0</v>
          </cell>
          <cell r="G94">
            <v>0</v>
          </cell>
        </row>
        <row r="95">
          <cell r="C95">
            <v>738</v>
          </cell>
          <cell r="G95">
            <v>0</v>
          </cell>
        </row>
        <row r="96">
          <cell r="C96">
            <v>0</v>
          </cell>
          <cell r="G96">
            <v>0</v>
          </cell>
        </row>
        <row r="97">
          <cell r="C97">
            <v>290758.54</v>
          </cell>
          <cell r="G97">
            <v>416681.6</v>
          </cell>
        </row>
        <row r="98">
          <cell r="C98">
            <v>-327380.62</v>
          </cell>
          <cell r="G98">
            <v>-456933.68</v>
          </cell>
        </row>
        <row r="100">
          <cell r="C100">
            <v>345768.65</v>
          </cell>
          <cell r="G100">
            <v>309265.72</v>
          </cell>
        </row>
        <row r="101">
          <cell r="C101">
            <v>1481.45</v>
          </cell>
          <cell r="G101">
            <v>3144.67</v>
          </cell>
        </row>
        <row r="102">
          <cell r="C102">
            <v>0</v>
          </cell>
          <cell r="G102">
            <v>0</v>
          </cell>
        </row>
        <row r="103">
          <cell r="C103">
            <v>0</v>
          </cell>
          <cell r="G103">
            <v>0</v>
          </cell>
        </row>
        <row r="104">
          <cell r="C104">
            <v>0</v>
          </cell>
          <cell r="G104">
            <v>0</v>
          </cell>
        </row>
        <row r="105">
          <cell r="C105">
            <v>0</v>
          </cell>
          <cell r="G105">
            <v>0</v>
          </cell>
        </row>
        <row r="106">
          <cell r="C106">
            <v>0</v>
          </cell>
          <cell r="G106">
            <v>0</v>
          </cell>
        </row>
        <row r="107">
          <cell r="C107">
            <v>36622.08</v>
          </cell>
          <cell r="G107">
            <v>40252.08</v>
          </cell>
        </row>
        <row r="108">
          <cell r="C108">
            <v>0</v>
          </cell>
          <cell r="G108">
            <v>32307958.62</v>
          </cell>
        </row>
        <row r="109">
          <cell r="C109">
            <v>0</v>
          </cell>
          <cell r="G109">
            <v>0</v>
          </cell>
        </row>
        <row r="111">
          <cell r="C111">
            <v>73155.17</v>
          </cell>
          <cell r="G111">
            <v>10312.13</v>
          </cell>
        </row>
        <row r="112">
          <cell r="C112">
            <v>0</v>
          </cell>
          <cell r="G112">
            <v>0</v>
          </cell>
        </row>
        <row r="113">
          <cell r="C113">
            <v>104366.9</v>
          </cell>
          <cell r="G113">
            <v>125467.53</v>
          </cell>
        </row>
        <row r="115">
          <cell r="C115">
            <v>0</v>
          </cell>
          <cell r="G115">
            <v>0</v>
          </cell>
        </row>
        <row r="117">
          <cell r="C117">
            <v>0</v>
          </cell>
          <cell r="G117">
            <v>0</v>
          </cell>
        </row>
        <row r="118">
          <cell r="C118">
            <v>0</v>
          </cell>
          <cell r="G118">
            <v>0</v>
          </cell>
        </row>
        <row r="119">
          <cell r="C119">
            <v>0</v>
          </cell>
          <cell r="G119">
            <v>0</v>
          </cell>
        </row>
        <row r="120">
          <cell r="C120">
            <v>0</v>
          </cell>
          <cell r="G120">
            <v>0</v>
          </cell>
        </row>
        <row r="121">
          <cell r="C121">
            <v>0</v>
          </cell>
          <cell r="G121">
            <v>0</v>
          </cell>
        </row>
        <row r="122">
          <cell r="C122">
            <v>136361.88</v>
          </cell>
          <cell r="G122">
            <v>140228.08</v>
          </cell>
        </row>
        <row r="123">
          <cell r="C123">
            <v>0</v>
          </cell>
          <cell r="G123">
            <v>51180.85</v>
          </cell>
        </row>
        <row r="124">
          <cell r="C124">
            <v>0</v>
          </cell>
          <cell r="G124">
            <v>0</v>
          </cell>
        </row>
        <row r="125">
          <cell r="C125">
            <v>0</v>
          </cell>
          <cell r="G125">
            <v>0</v>
          </cell>
        </row>
        <row r="128">
          <cell r="C128">
            <v>0</v>
          </cell>
          <cell r="G128">
            <v>0</v>
          </cell>
        </row>
        <row r="129">
          <cell r="C129">
            <v>0</v>
          </cell>
          <cell r="G129">
            <v>0</v>
          </cell>
        </row>
        <row r="131">
          <cell r="C131">
            <v>3915</v>
          </cell>
          <cell r="G131">
            <v>3915</v>
          </cell>
        </row>
        <row r="135">
          <cell r="C135">
            <v>7566.21</v>
          </cell>
          <cell r="G135">
            <v>582142.21</v>
          </cell>
        </row>
        <row r="136">
          <cell r="C136">
            <v>6256.18</v>
          </cell>
          <cell r="G136">
            <v>6725.37</v>
          </cell>
        </row>
        <row r="137">
          <cell r="C137">
            <v>0</v>
          </cell>
          <cell r="G137">
            <v>0</v>
          </cell>
        </row>
        <row r="138">
          <cell r="C138">
            <v>14533479.92</v>
          </cell>
          <cell r="G138">
            <v>8512866.44</v>
          </cell>
        </row>
        <row r="139">
          <cell r="C139">
            <v>0</v>
          </cell>
          <cell r="G139">
            <v>0</v>
          </cell>
        </row>
        <row r="140">
          <cell r="C140">
            <v>0</v>
          </cell>
          <cell r="G140">
            <v>0</v>
          </cell>
        </row>
        <row r="141">
          <cell r="C141">
            <v>0</v>
          </cell>
          <cell r="G141">
            <v>0</v>
          </cell>
        </row>
        <row r="142">
          <cell r="C142">
            <v>0</v>
          </cell>
          <cell r="G142">
            <v>0</v>
          </cell>
        </row>
        <row r="143">
          <cell r="C143">
            <v>0</v>
          </cell>
          <cell r="G143">
            <v>0</v>
          </cell>
        </row>
        <row r="144">
          <cell r="C144">
            <v>0</v>
          </cell>
          <cell r="G144">
            <v>0</v>
          </cell>
        </row>
        <row r="145">
          <cell r="C145">
            <v>0</v>
          </cell>
          <cell r="G145">
            <v>0</v>
          </cell>
        </row>
        <row r="146">
          <cell r="C146">
            <v>0</v>
          </cell>
          <cell r="G146">
            <v>0</v>
          </cell>
        </row>
        <row r="147">
          <cell r="C147">
            <v>0</v>
          </cell>
          <cell r="G147">
            <v>0</v>
          </cell>
        </row>
        <row r="148">
          <cell r="C148">
            <v>0</v>
          </cell>
          <cell r="G148">
            <v>0</v>
          </cell>
        </row>
        <row r="149">
          <cell r="C149">
            <v>658840.52</v>
          </cell>
          <cell r="G149">
            <v>658840.52</v>
          </cell>
        </row>
        <row r="150">
          <cell r="C150">
            <v>0</v>
          </cell>
          <cell r="G150">
            <v>0</v>
          </cell>
        </row>
        <row r="151">
          <cell r="C151">
            <v>0</v>
          </cell>
          <cell r="G151">
            <v>0</v>
          </cell>
        </row>
        <row r="152">
          <cell r="C152">
            <v>0</v>
          </cell>
          <cell r="G152">
            <v>0</v>
          </cell>
        </row>
        <row r="167">
          <cell r="C167">
            <v>-3005000</v>
          </cell>
          <cell r="G167">
            <v>-3005000</v>
          </cell>
        </row>
        <row r="170">
          <cell r="C170">
            <v>0</v>
          </cell>
          <cell r="G170">
            <v>0</v>
          </cell>
        </row>
        <row r="172">
          <cell r="C172">
            <v>-29134967.68</v>
          </cell>
          <cell r="G172">
            <v>-23943641.75</v>
          </cell>
        </row>
        <row r="175">
          <cell r="C175">
            <v>0</v>
          </cell>
          <cell r="G175">
            <v>0</v>
          </cell>
        </row>
        <row r="181">
          <cell r="C181">
            <v>-89369199</v>
          </cell>
          <cell r="G181">
            <v>-151466890.62</v>
          </cell>
        </row>
        <row r="192">
          <cell r="C192">
            <v>0</v>
          </cell>
          <cell r="G192">
            <v>0</v>
          </cell>
        </row>
        <row r="193">
          <cell r="C193">
            <v>-57383.92</v>
          </cell>
          <cell r="G193">
            <v>-57383.92</v>
          </cell>
        </row>
        <row r="194">
          <cell r="C194">
            <v>0</v>
          </cell>
          <cell r="G194">
            <v>0</v>
          </cell>
        </row>
        <row r="195">
          <cell r="C195">
            <v>-1479171.64</v>
          </cell>
          <cell r="G195">
            <v>-1916528.83</v>
          </cell>
        </row>
        <row r="196">
          <cell r="C196">
            <v>0</v>
          </cell>
          <cell r="G196">
            <v>0</v>
          </cell>
        </row>
        <row r="197">
          <cell r="C197">
            <v>-367779.86</v>
          </cell>
          <cell r="G197">
            <v>-372093.41</v>
          </cell>
        </row>
        <row r="198">
          <cell r="C198">
            <v>0</v>
          </cell>
          <cell r="G198">
            <v>0</v>
          </cell>
        </row>
        <row r="199">
          <cell r="C199">
            <v>-90534419.17</v>
          </cell>
          <cell r="G199">
            <v>-91342191.78</v>
          </cell>
        </row>
        <row r="200">
          <cell r="C200">
            <v>0</v>
          </cell>
          <cell r="G200">
            <v>0</v>
          </cell>
        </row>
        <row r="203">
          <cell r="C203">
            <v>-1018968.09</v>
          </cell>
          <cell r="G203">
            <v>-1018968.09</v>
          </cell>
        </row>
        <row r="204">
          <cell r="C204">
            <v>-95000</v>
          </cell>
          <cell r="G204">
            <v>-95000</v>
          </cell>
        </row>
        <row r="205">
          <cell r="C205">
            <v>-313992.62</v>
          </cell>
          <cell r="G205">
            <v>-313992.62</v>
          </cell>
        </row>
        <row r="208">
          <cell r="C208">
            <v>0</v>
          </cell>
          <cell r="G208">
            <v>0</v>
          </cell>
        </row>
        <row r="210">
          <cell r="C210">
            <v>0</v>
          </cell>
          <cell r="G210">
            <v>0</v>
          </cell>
        </row>
        <row r="211">
          <cell r="C211">
            <v>-449482.87</v>
          </cell>
          <cell r="G211">
            <v>-484070.45</v>
          </cell>
        </row>
        <row r="212">
          <cell r="C212">
            <v>0</v>
          </cell>
          <cell r="G212">
            <v>0</v>
          </cell>
        </row>
        <row r="222">
          <cell r="C222">
            <v>-34587.58</v>
          </cell>
          <cell r="G222">
            <v>-34170.71</v>
          </cell>
        </row>
        <row r="223">
          <cell r="C223">
            <v>-3172887.46</v>
          </cell>
          <cell r="G223">
            <v>-2809965.38</v>
          </cell>
        </row>
        <row r="224">
          <cell r="C224">
            <v>0</v>
          </cell>
          <cell r="G224">
            <v>0</v>
          </cell>
        </row>
        <row r="225">
          <cell r="C225">
            <v>-4524.44</v>
          </cell>
          <cell r="G225">
            <v>-33995.83</v>
          </cell>
        </row>
        <row r="226">
          <cell r="C226">
            <v>-23082</v>
          </cell>
          <cell r="G226">
            <v>0</v>
          </cell>
        </row>
        <row r="227">
          <cell r="C227">
            <v>-493639</v>
          </cell>
          <cell r="G227">
            <v>0</v>
          </cell>
        </row>
        <row r="228">
          <cell r="C228">
            <v>-10757695.56</v>
          </cell>
          <cell r="G228">
            <v>0</v>
          </cell>
        </row>
        <row r="229">
          <cell r="C229">
            <v>-635649.16</v>
          </cell>
          <cell r="G229">
            <v>0</v>
          </cell>
        </row>
        <row r="230">
          <cell r="C230">
            <v>0</v>
          </cell>
          <cell r="G230">
            <v>0</v>
          </cell>
        </row>
        <row r="231">
          <cell r="C231">
            <v>0</v>
          </cell>
          <cell r="G231">
            <v>0</v>
          </cell>
        </row>
        <row r="232">
          <cell r="C232">
            <v>0</v>
          </cell>
          <cell r="G232">
            <v>0</v>
          </cell>
        </row>
        <row r="233">
          <cell r="C233">
            <v>0</v>
          </cell>
          <cell r="G233">
            <v>0</v>
          </cell>
        </row>
        <row r="234">
          <cell r="C234">
            <v>0</v>
          </cell>
          <cell r="G234">
            <v>0</v>
          </cell>
        </row>
        <row r="235">
          <cell r="C235">
            <v>0</v>
          </cell>
          <cell r="G235">
            <v>0</v>
          </cell>
        </row>
        <row r="236">
          <cell r="C236">
            <v>-312848.78</v>
          </cell>
          <cell r="G236">
            <v>0</v>
          </cell>
        </row>
        <row r="237">
          <cell r="C237">
            <v>0</v>
          </cell>
          <cell r="G237">
            <v>0</v>
          </cell>
        </row>
        <row r="240">
          <cell r="C240">
            <v>-14458458.76</v>
          </cell>
          <cell r="G240">
            <v>-10929764.97</v>
          </cell>
        </row>
        <row r="241">
          <cell r="C241">
            <v>-4869</v>
          </cell>
          <cell r="G241">
            <v>-6203.1</v>
          </cell>
        </row>
        <row r="242">
          <cell r="C242">
            <v>-293.38</v>
          </cell>
          <cell r="G242">
            <v>-392.3</v>
          </cell>
        </row>
        <row r="243">
          <cell r="C243">
            <v>0</v>
          </cell>
          <cell r="G243">
            <v>0</v>
          </cell>
        </row>
        <row r="244">
          <cell r="C244">
            <v>0</v>
          </cell>
          <cell r="G244">
            <v>0</v>
          </cell>
        </row>
        <row r="245">
          <cell r="C245">
            <v>0</v>
          </cell>
          <cell r="G245">
            <v>0</v>
          </cell>
        </row>
        <row r="246">
          <cell r="C246">
            <v>-1151457.16</v>
          </cell>
          <cell r="G246">
            <v>-1764152.17</v>
          </cell>
        </row>
        <row r="247">
          <cell r="C247">
            <v>0</v>
          </cell>
          <cell r="G247">
            <v>0</v>
          </cell>
        </row>
        <row r="248">
          <cell r="C248">
            <v>-1638312.66</v>
          </cell>
          <cell r="G248">
            <v>-2150644.86</v>
          </cell>
        </row>
        <row r="249">
          <cell r="C249">
            <v>0</v>
          </cell>
          <cell r="G249">
            <v>0</v>
          </cell>
        </row>
        <row r="251">
          <cell r="C251">
            <v>-5733716.75</v>
          </cell>
          <cell r="G251">
            <v>-4754242.07</v>
          </cell>
        </row>
        <row r="252">
          <cell r="C252">
            <v>-5395.75</v>
          </cell>
          <cell r="G252">
            <v>0</v>
          </cell>
        </row>
        <row r="253">
          <cell r="C253">
            <v>0</v>
          </cell>
          <cell r="G253">
            <v>0</v>
          </cell>
        </row>
        <row r="254">
          <cell r="C254">
            <v>-1378.16</v>
          </cell>
          <cell r="G254">
            <v>-9063</v>
          </cell>
        </row>
        <row r="255">
          <cell r="C255">
            <v>0</v>
          </cell>
          <cell r="G255">
            <v>0</v>
          </cell>
        </row>
        <row r="256">
          <cell r="C256">
            <v>0</v>
          </cell>
          <cell r="G256">
            <v>0</v>
          </cell>
        </row>
        <row r="257">
          <cell r="C257">
            <v>-158.56</v>
          </cell>
          <cell r="G257">
            <v>-12702.85</v>
          </cell>
        </row>
        <row r="258">
          <cell r="C258">
            <v>0</v>
          </cell>
          <cell r="G258">
            <v>38584.13</v>
          </cell>
        </row>
        <row r="259">
          <cell r="C259">
            <v>0</v>
          </cell>
          <cell r="G259">
            <v>-10390999.51</v>
          </cell>
        </row>
        <row r="261">
          <cell r="C261">
            <v>-352657.96</v>
          </cell>
          <cell r="G261">
            <v>-1994088.61</v>
          </cell>
        </row>
        <row r="262">
          <cell r="C262">
            <v>-22002.99</v>
          </cell>
          <cell r="G262">
            <v>-27864.23</v>
          </cell>
        </row>
        <row r="263">
          <cell r="C263">
            <v>0</v>
          </cell>
          <cell r="G263">
            <v>0</v>
          </cell>
        </row>
        <row r="264">
          <cell r="C264">
            <v>0</v>
          </cell>
          <cell r="G264">
            <v>0</v>
          </cell>
        </row>
        <row r="265">
          <cell r="C265">
            <v>0</v>
          </cell>
          <cell r="G265">
            <v>0</v>
          </cell>
        </row>
        <row r="266">
          <cell r="C266">
            <v>0</v>
          </cell>
          <cell r="G266">
            <v>0</v>
          </cell>
        </row>
        <row r="270">
          <cell r="C270">
            <v>-0.04</v>
          </cell>
          <cell r="G270">
            <v>-67594.6</v>
          </cell>
        </row>
        <row r="271">
          <cell r="C271">
            <v>-1290086.3</v>
          </cell>
          <cell r="G271">
            <v>-1578098.49</v>
          </cell>
        </row>
        <row r="272">
          <cell r="C272">
            <v>0</v>
          </cell>
          <cell r="G272">
            <v>0</v>
          </cell>
        </row>
        <row r="273">
          <cell r="C273">
            <v>-2199765.36</v>
          </cell>
          <cell r="G273">
            <v>-1864304.18</v>
          </cell>
        </row>
        <row r="274">
          <cell r="C274">
            <v>-43291.43</v>
          </cell>
          <cell r="G274">
            <v>101.98</v>
          </cell>
        </row>
        <row r="275">
          <cell r="C275">
            <v>-1829.1</v>
          </cell>
          <cell r="G275">
            <v>0</v>
          </cell>
        </row>
        <row r="276">
          <cell r="C276">
            <v>-17.9</v>
          </cell>
          <cell r="G276">
            <v>0</v>
          </cell>
        </row>
        <row r="277">
          <cell r="C277">
            <v>-1587.21</v>
          </cell>
          <cell r="G277">
            <v>0</v>
          </cell>
        </row>
        <row r="278">
          <cell r="C278">
            <v>0</v>
          </cell>
          <cell r="G278">
            <v>0</v>
          </cell>
        </row>
        <row r="279">
          <cell r="C279">
            <v>0</v>
          </cell>
          <cell r="G279">
            <v>0</v>
          </cell>
        </row>
        <row r="479">
          <cell r="C479">
            <v>-738939.69</v>
          </cell>
          <cell r="G479">
            <v>-538482.31</v>
          </cell>
        </row>
        <row r="498">
          <cell r="C498">
            <v>157203.03</v>
          </cell>
          <cell r="G498">
            <v>1787925.66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64">
          <cell r="C64">
            <v>-118925</v>
          </cell>
          <cell r="D64">
            <v>-146276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TIVO Miles"/>
      <sheetName val="PASIVO Miles"/>
      <sheetName val="PG 2018 Miles"/>
      <sheetName val="INGRESOS-GASTOS (P.N)"/>
      <sheetName val="E.C.PATRIMONIO NETO"/>
      <sheetName val="FLUJOS EFECTIVO"/>
      <sheetName val="PRESUPUESTOS COMUN.MADRID 2018"/>
      <sheetName val="BASE Y APLIC RTDOS. 2017"/>
      <sheetName val="BASE Y APLIC. RTDOS.2018"/>
      <sheetName val="INMOVILIZADO INTANGIBLE"/>
      <sheetName val="INMOVILIZADO MATERIAL 2017"/>
      <sheetName val="INMOVILIZ. MAT. A.A. 2017"/>
      <sheetName val="INMOVILIZADO MATERIAL 2018"/>
      <sheetName val="INMOVILIZ. MAT. A.A. 2018 DEF"/>
      <sheetName val="INMOVILIZ. MAT. A.A. 2018 borra"/>
      <sheetName val="ARRENDAM.FINANCIEROS"/>
      <sheetName val="ARRENDAM.OPERATIVOS"/>
      <sheetName val="ARRENDAM.M.MOVIL"/>
      <sheetName val="ACTIVOS FINANCIEROS"/>
      <sheetName val="EXISTENCIAS"/>
      <sheetName val="SUBVENCIONES"/>
      <sheetName val="PROVISIONES"/>
      <sheetName val="PASIVOS FINANCIEROS"/>
      <sheetName val="PERIODIFICACIONES A LARGO PLAZO"/>
      <sheetName val="SITUACION FISCAL Y ADM.PUBLICAS"/>
      <sheetName val="PERIODIFICACIONES A CORTO PLAZO"/>
      <sheetName val="INGRESOS Y GASTOS"/>
      <sheetName val="OPERACIONES  PARTES VINCULADAS"/>
      <sheetName val="OTRA INFORMACION"/>
      <sheetName val="DATOS DE GESTION"/>
      <sheetName val="INGRESOS COMERCIALES"/>
      <sheetName val="RATIOS"/>
      <sheetName val="Hoja1"/>
    </sheetNames>
    <sheetDataSet>
      <sheetData sheetId="0">
        <row r="49">
          <cell r="N49">
            <v>62595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111.7109375" style="5" bestFit="1" customWidth="1"/>
  </cols>
  <sheetData>
    <row r="1" ht="15">
      <c r="A1" s="1" t="s">
        <v>0</v>
      </c>
    </row>
    <row r="2" ht="15">
      <c r="A2" s="2" t="s">
        <v>1</v>
      </c>
    </row>
    <row r="3" ht="15.75" thickBot="1">
      <c r="A3" s="3" t="s">
        <v>212</v>
      </c>
    </row>
    <row r="4" ht="15">
      <c r="A4" s="4" t="s">
        <v>2</v>
      </c>
    </row>
    <row r="5" ht="15">
      <c r="A5" s="4" t="s">
        <v>3</v>
      </c>
    </row>
    <row r="6" ht="15">
      <c r="A6" s="4" t="s">
        <v>208</v>
      </c>
    </row>
    <row r="7" ht="15">
      <c r="A7" s="4" t="s">
        <v>4</v>
      </c>
    </row>
    <row r="8" ht="15">
      <c r="A8" s="4" t="s">
        <v>5</v>
      </c>
    </row>
    <row r="9" ht="15">
      <c r="A9" s="4" t="s">
        <v>210</v>
      </c>
    </row>
    <row r="10" ht="15">
      <c r="A10" s="4" t="s">
        <v>6</v>
      </c>
    </row>
    <row r="11" ht="15">
      <c r="A11" s="4" t="s">
        <v>7</v>
      </c>
    </row>
    <row r="12" ht="15">
      <c r="A12" s="4" t="s">
        <v>8</v>
      </c>
    </row>
    <row r="13" ht="15">
      <c r="A13" s="4" t="s">
        <v>9</v>
      </c>
    </row>
    <row r="14" ht="15">
      <c r="A14" s="4" t="s">
        <v>10</v>
      </c>
    </row>
    <row r="15" ht="15">
      <c r="A15" s="4" t="s">
        <v>11</v>
      </c>
    </row>
    <row r="16" ht="15">
      <c r="A16" s="4" t="s">
        <v>209</v>
      </c>
    </row>
    <row r="17" ht="15">
      <c r="A17" s="4" t="s">
        <v>12</v>
      </c>
    </row>
    <row r="18" ht="15">
      <c r="A18" s="4" t="s">
        <v>13</v>
      </c>
    </row>
    <row r="19" ht="15">
      <c r="A19" s="4" t="s">
        <v>14</v>
      </c>
    </row>
    <row r="20" ht="15">
      <c r="A20" s="4" t="s">
        <v>15</v>
      </c>
    </row>
    <row r="21" ht="15">
      <c r="A21" s="4" t="s">
        <v>16</v>
      </c>
    </row>
    <row r="22" ht="15">
      <c r="A22" s="4" t="s">
        <v>17</v>
      </c>
    </row>
    <row r="23" ht="15">
      <c r="A23" s="4" t="s">
        <v>18</v>
      </c>
    </row>
    <row r="24" ht="15">
      <c r="A24" s="4" t="s">
        <v>19</v>
      </c>
    </row>
    <row r="25" ht="15">
      <c r="A25" s="4" t="s">
        <v>20</v>
      </c>
    </row>
    <row r="26" ht="15">
      <c r="A26" s="4" t="s">
        <v>211</v>
      </c>
    </row>
    <row r="27" ht="15">
      <c r="A27" s="4" t="s">
        <v>21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'MADRID ACTIVA'!A1" display="MADRID ACTIVA, S.A."/>
    <hyperlink ref="A9" location="RTVM!A1" display="RADIO TELEVISIÓN MADRID (RTVM)."/>
    <hyperlink ref="A10" location="'MADRID CULTURA Y TURISMO'!A1" display="TURMADRID, S.A."/>
    <hyperlink ref="A11" location="UCR!A1" display="UNIDAD CENTRAL DE RADIODIAGNÓSTICO (UCR)."/>
    <hyperlink ref="A12" location="IECSUASV!A1" display="AGRUPACIÓN DE INTERÉS ECONÓMICO CENTRO SUPERIOR DE INVESTIGACIÓN DEL AUTOMÓVIL Y DE LA SEGURIDAD VIAL."/>
    <hyperlink ref="A13" location="ALCALINGUA!A1" display="ALCALINGUA – UNIVERSIDAD DE ALCALÁ, S.R.L."/>
    <hyperlink ref="A14" location="'CANAL Comunic.'!A1" display="CANAL DE COMUNICACIONES UNIDAS, S.A."/>
    <hyperlink ref="A15" location="CYII!A1" display="CANAL DE ISABEL II"/>
    <hyperlink ref="A16" location="'CYII, S.A.'!A1" display="CANAL DE ISABEL II, S.A."/>
    <hyperlink ref="A17" location="'CANAL Energía'!A1" display="CANAL ENERGÍA, S.L."/>
    <hyperlink ref="A18" location="'CANAL Extensia'!A1" display="CANAL EXTENSIA, S.A."/>
    <hyperlink ref="A19" location="'CANAL Gest. Lanzarote'!A1" display="CANAL GESTIÓN LANZAROTE, S.A.U."/>
    <hyperlink ref="A20" location="CTC!A1" display="CENTRO DE TRANSPORTES DE COSLADA, S.A."/>
    <hyperlink ref="A21" location="CRUSA!A1" display="CIUDAD RESIDENCIAL UNIVERSITARIA, S.A. (CRUSA)."/>
    <hyperlink ref="A22" location="HIDRÁULICA!A1" display="HIDRÁULICA SANTILLANA, S.A."/>
    <hyperlink ref="A23" location="HISPANAGUA!A1" display="HISPANAGUA, S.A."/>
    <hyperlink ref="A24" location="METRO!A1" display="METRO DE MADRID, S.A."/>
    <hyperlink ref="A25" location="'PARTICIPACIONES CRM'!A1" display="PARTICIPACIONES CRM, S.A. en liquidación"/>
    <hyperlink ref="A26" location="'UNIVERSITAS XXI'!A1" display="UNIVERSITAS XXI, SOLUCIONES Y TECNOLOGÍA PARA LA UNIVERSIDAD, S.A. (OCU S.A.)"/>
    <hyperlink ref="A27" location="OYD!A1" display="OCIO Y DEPORTE CANAL, S.L.U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B37">
      <selection activeCell="C14" sqref="C1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39" customWidth="1"/>
    <col min="4" max="4" width="21.28125" style="39" customWidth="1"/>
    <col min="5" max="5" width="28.57421875" style="0" bestFit="1" customWidth="1"/>
    <col min="6" max="6" width="84.421875" style="0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31">
        <v>43738</v>
      </c>
      <c r="D2" s="31">
        <v>43465</v>
      </c>
    </row>
    <row r="3" spans="1:4" ht="15.75" thickBot="1">
      <c r="A3" s="29" t="s">
        <v>150</v>
      </c>
      <c r="B3" s="29" t="s">
        <v>152</v>
      </c>
      <c r="C3" s="32" t="s">
        <v>27</v>
      </c>
      <c r="D3" s="32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4169</v>
      </c>
      <c r="D4" s="34">
        <f>SUM(D5:D11)</f>
        <v>4240</v>
      </c>
    </row>
    <row r="5" spans="1:4" ht="34.5" thickBot="1">
      <c r="A5" s="35" t="s">
        <v>200</v>
      </c>
      <c r="B5" s="35" t="s">
        <v>30</v>
      </c>
      <c r="C5" s="36">
        <v>2913</v>
      </c>
      <c r="D5" s="36">
        <v>2917</v>
      </c>
    </row>
    <row r="6" spans="1:4" ht="45.75" thickBot="1">
      <c r="A6" s="35" t="s">
        <v>201</v>
      </c>
      <c r="B6" s="35" t="s">
        <v>38</v>
      </c>
      <c r="C6" s="36">
        <v>1256</v>
      </c>
      <c r="D6" s="36">
        <v>1323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>
        <v>0</v>
      </c>
      <c r="D9" s="36">
        <v>0</v>
      </c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99</v>
      </c>
      <c r="D12" s="34">
        <f>SUM(D13:D15,D19:D22)</f>
        <v>120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/>
      <c r="D14" s="36"/>
    </row>
    <row r="15" spans="1:4" ht="15.75" thickBot="1">
      <c r="A15" s="35"/>
      <c r="B15" s="35" t="s">
        <v>66</v>
      </c>
      <c r="C15" s="36">
        <f>SUM(C16:C18)</f>
        <v>18</v>
      </c>
      <c r="D15" s="36">
        <f>SUM(D16:D18)</f>
        <v>18</v>
      </c>
    </row>
    <row r="16" spans="1:4" ht="24" customHeight="1" thickBot="1">
      <c r="A16" s="35" t="s">
        <v>169</v>
      </c>
      <c r="B16" s="35" t="s">
        <v>170</v>
      </c>
      <c r="C16" s="36">
        <v>18</v>
      </c>
      <c r="D16" s="36">
        <v>18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0</v>
      </c>
      <c r="D18" s="36">
        <v>0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>
        <v>0</v>
      </c>
      <c r="D20" s="36">
        <v>0</v>
      </c>
    </row>
    <row r="21" spans="1:4" ht="15.75" thickBot="1">
      <c r="A21" s="35" t="s">
        <v>76</v>
      </c>
      <c r="B21" s="35" t="s">
        <v>77</v>
      </c>
      <c r="C21" s="36">
        <v>1</v>
      </c>
      <c r="D21" s="36">
        <v>1</v>
      </c>
    </row>
    <row r="22" spans="1:4" ht="15.75" thickBot="1">
      <c r="A22" s="35"/>
      <c r="B22" s="35" t="s">
        <v>78</v>
      </c>
      <c r="C22" s="36">
        <v>80</v>
      </c>
      <c r="D22" s="36">
        <v>101</v>
      </c>
    </row>
    <row r="23" spans="1:4" ht="25.5" customHeight="1" thickBot="1">
      <c r="A23" s="37"/>
      <c r="B23" s="37" t="s">
        <v>79</v>
      </c>
      <c r="C23" s="38">
        <f>C4+C12</f>
        <v>4268</v>
      </c>
      <c r="D23" s="38">
        <f>D4+D12</f>
        <v>4360</v>
      </c>
    </row>
    <row r="24" spans="1:4" ht="15.75" thickBot="1">
      <c r="A24" s="33" t="s">
        <v>150</v>
      </c>
      <c r="B24" s="33" t="s">
        <v>173</v>
      </c>
      <c r="C24" s="34">
        <f>C25+C35+C36</f>
        <v>3985</v>
      </c>
      <c r="D24" s="34">
        <f>D25+D35+D36</f>
        <v>4093</v>
      </c>
    </row>
    <row r="25" spans="1:4" ht="15.75" thickBot="1">
      <c r="A25" s="35"/>
      <c r="B25" s="35" t="s">
        <v>81</v>
      </c>
      <c r="C25" s="36">
        <f>SUM(C26:C34)</f>
        <v>3833</v>
      </c>
      <c r="D25" s="36">
        <f>SUM(D26:D34)</f>
        <v>3928</v>
      </c>
    </row>
    <row r="26" spans="1:4" ht="15.75" thickBot="1">
      <c r="A26" s="35" t="s">
        <v>174</v>
      </c>
      <c r="B26" s="35" t="s">
        <v>175</v>
      </c>
      <c r="C26" s="36">
        <v>150</v>
      </c>
      <c r="D26" s="36">
        <v>150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249</v>
      </c>
      <c r="D28" s="36">
        <v>249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-2532</v>
      </c>
      <c r="D30" s="36">
        <v>-2393</v>
      </c>
    </row>
    <row r="31" spans="1:4" ht="15.75" thickBot="1">
      <c r="A31" s="35"/>
      <c r="B31" s="35" t="s">
        <v>181</v>
      </c>
      <c r="C31" s="36">
        <v>6061</v>
      </c>
      <c r="D31" s="36">
        <v>6061</v>
      </c>
    </row>
    <row r="32" spans="1:4" ht="15.75" thickBot="1">
      <c r="A32" s="35"/>
      <c r="B32" s="35" t="s">
        <v>182</v>
      </c>
      <c r="C32" s="36">
        <v>-95</v>
      </c>
      <c r="D32" s="36">
        <v>-139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>
        <v>152</v>
      </c>
      <c r="D36" s="36">
        <v>165</v>
      </c>
    </row>
    <row r="37" spans="1:4" ht="15.75" thickBot="1">
      <c r="A37" s="33" t="s">
        <v>150</v>
      </c>
      <c r="B37" s="33" t="s">
        <v>185</v>
      </c>
      <c r="C37" s="34">
        <f>SUM(C38:C39,C44:C48)</f>
        <v>0</v>
      </c>
      <c r="D37" s="34">
        <f>SUM(D38:D39,D44:D48)</f>
        <v>0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/>
      <c r="D43" s="36"/>
    </row>
    <row r="44" spans="1:4" ht="15.75" thickBot="1">
      <c r="A44" s="35" t="s">
        <v>115</v>
      </c>
      <c r="B44" s="35" t="s">
        <v>116</v>
      </c>
      <c r="C44" s="36">
        <v>0</v>
      </c>
      <c r="D44" s="36">
        <v>0</v>
      </c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283</v>
      </c>
      <c r="D49" s="34">
        <f>SUM(D50:D52,D57:D58,D61:D62)</f>
        <v>267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0</v>
      </c>
      <c r="D52" s="36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>
        <v>259</v>
      </c>
      <c r="D57" s="36">
        <v>259</v>
      </c>
    </row>
    <row r="58" spans="1:4" ht="15.75" thickBot="1">
      <c r="A58" s="35"/>
      <c r="B58" s="35" t="s">
        <v>138</v>
      </c>
      <c r="C58" s="36">
        <f>SUM(C59:C60)</f>
        <v>24</v>
      </c>
      <c r="D58" s="36">
        <f>SUM(D59:D60)</f>
        <v>8</v>
      </c>
    </row>
    <row r="59" spans="1:4" ht="15.75" thickBot="1">
      <c r="A59" s="35" t="s">
        <v>139</v>
      </c>
      <c r="B59" s="35" t="s">
        <v>197</v>
      </c>
      <c r="C59" s="36">
        <v>0</v>
      </c>
      <c r="D59" s="36">
        <v>0</v>
      </c>
    </row>
    <row r="60" spans="1:4" ht="15.75" thickBot="1">
      <c r="A60" s="35" t="s">
        <v>141</v>
      </c>
      <c r="B60" s="35" t="s">
        <v>198</v>
      </c>
      <c r="C60" s="36">
        <v>24</v>
      </c>
      <c r="D60" s="36">
        <v>8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4268</v>
      </c>
      <c r="D63" s="38">
        <f>D24+D37+D49</f>
        <v>4360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213</v>
      </c>
      <c r="D3" s="29">
        <v>2018</v>
      </c>
    </row>
    <row r="4" spans="1:4" ht="18.75" customHeight="1" thickBot="1">
      <c r="A4" s="33" t="s">
        <v>150</v>
      </c>
      <c r="B4" s="33" t="s">
        <v>153</v>
      </c>
      <c r="C4" s="49">
        <f>SUM(C5:C11)</f>
        <v>292</v>
      </c>
      <c r="D4" s="49">
        <f>SUM(D5:D11)</f>
        <v>292</v>
      </c>
    </row>
    <row r="5" spans="1:4" ht="34.5" thickBot="1">
      <c r="A5" s="35" t="s">
        <v>200</v>
      </c>
      <c r="B5" s="35" t="s">
        <v>30</v>
      </c>
      <c r="C5" s="50">
        <v>1</v>
      </c>
      <c r="D5" s="50">
        <v>1</v>
      </c>
    </row>
    <row r="6" spans="1:4" ht="45.75" thickBot="1">
      <c r="A6" s="35" t="s">
        <v>201</v>
      </c>
      <c r="B6" s="35" t="s">
        <v>38</v>
      </c>
      <c r="C6" s="50"/>
      <c r="D6" s="50"/>
    </row>
    <row r="7" spans="1:4" ht="15.75" thickBot="1">
      <c r="A7" s="35" t="s">
        <v>202</v>
      </c>
      <c r="B7" s="35" t="s">
        <v>43</v>
      </c>
      <c r="C7" s="50"/>
      <c r="D7" s="50"/>
    </row>
    <row r="8" spans="1:4" ht="29.25" customHeight="1" thickBot="1">
      <c r="A8" s="35" t="s">
        <v>47</v>
      </c>
      <c r="B8" s="35" t="s">
        <v>48</v>
      </c>
      <c r="C8" s="50">
        <v>4</v>
      </c>
      <c r="D8" s="50">
        <v>4</v>
      </c>
    </row>
    <row r="9" spans="1:4" ht="35.25" customHeight="1" thickBot="1">
      <c r="A9" s="35" t="s">
        <v>49</v>
      </c>
      <c r="B9" s="35" t="s">
        <v>50</v>
      </c>
      <c r="C9" s="50"/>
      <c r="D9" s="50"/>
    </row>
    <row r="10" spans="1:4" ht="15.75" thickBot="1">
      <c r="A10" s="35"/>
      <c r="B10" s="35" t="s">
        <v>51</v>
      </c>
      <c r="C10" s="50">
        <v>287</v>
      </c>
      <c r="D10" s="50">
        <v>287</v>
      </c>
    </row>
    <row r="11" spans="1:4" ht="15.75" thickBot="1">
      <c r="A11" s="35" t="s">
        <v>161</v>
      </c>
      <c r="B11" s="35" t="s">
        <v>53</v>
      </c>
      <c r="C11" s="50"/>
      <c r="D11" s="50"/>
    </row>
    <row r="12" spans="1:4" ht="15.75" thickBot="1">
      <c r="A12" s="33" t="s">
        <v>150</v>
      </c>
      <c r="B12" s="33" t="s">
        <v>162</v>
      </c>
      <c r="C12" s="49">
        <f>SUM(C13:C15,C19:C22)</f>
        <v>2147</v>
      </c>
      <c r="D12" s="49">
        <f>SUM(D13:D15,D19:D22)</f>
        <v>2281</v>
      </c>
    </row>
    <row r="13" spans="1:4" ht="23.25" thickBot="1">
      <c r="A13" s="35" t="s">
        <v>203</v>
      </c>
      <c r="B13" s="35" t="s">
        <v>55</v>
      </c>
      <c r="C13" s="50"/>
      <c r="D13" s="50"/>
    </row>
    <row r="14" spans="1:4" ht="15.75" thickBot="1">
      <c r="A14" s="35" t="s">
        <v>64</v>
      </c>
      <c r="B14" s="35" t="s">
        <v>63</v>
      </c>
      <c r="C14" s="50">
        <v>21</v>
      </c>
      <c r="D14" s="50">
        <v>21</v>
      </c>
    </row>
    <row r="15" spans="1:4" ht="15.75" thickBot="1">
      <c r="A15" s="35"/>
      <c r="B15" s="35" t="s">
        <v>66</v>
      </c>
      <c r="C15" s="50">
        <f>SUM(C16:C18)</f>
        <v>98</v>
      </c>
      <c r="D15" s="50">
        <f>SUM(D16:D18)</f>
        <v>425</v>
      </c>
    </row>
    <row r="16" spans="1:4" ht="24" customHeight="1" thickBot="1">
      <c r="A16" s="35" t="s">
        <v>169</v>
      </c>
      <c r="B16" s="35" t="s">
        <v>170</v>
      </c>
      <c r="C16" s="50">
        <v>12</v>
      </c>
      <c r="D16" s="50">
        <v>425</v>
      </c>
    </row>
    <row r="17" spans="1:4" ht="15.75" thickBot="1">
      <c r="A17" s="35"/>
      <c r="B17" s="35" t="s">
        <v>171</v>
      </c>
      <c r="C17" s="50"/>
      <c r="D17" s="50"/>
    </row>
    <row r="18" spans="1:4" ht="15.75" thickBot="1">
      <c r="A18" s="35" t="s">
        <v>70</v>
      </c>
      <c r="B18" s="35" t="s">
        <v>172</v>
      </c>
      <c r="C18" s="50">
        <v>86</v>
      </c>
      <c r="D18" s="50"/>
    </row>
    <row r="19" spans="1:4" ht="46.5" customHeight="1" thickBot="1">
      <c r="A19" s="35" t="s">
        <v>72</v>
      </c>
      <c r="B19" s="35" t="s">
        <v>73</v>
      </c>
      <c r="C19" s="50"/>
      <c r="D19" s="50"/>
    </row>
    <row r="20" spans="1:4" ht="52.5" customHeight="1" thickBot="1">
      <c r="A20" s="35" t="s">
        <v>74</v>
      </c>
      <c r="B20" s="35" t="s">
        <v>75</v>
      </c>
      <c r="C20" s="50">
        <v>1050</v>
      </c>
      <c r="D20" s="50">
        <v>1487</v>
      </c>
    </row>
    <row r="21" spans="1:4" ht="15.75" thickBot="1">
      <c r="A21" s="35" t="s">
        <v>76</v>
      </c>
      <c r="B21" s="35" t="s">
        <v>77</v>
      </c>
      <c r="C21" s="50">
        <v>5</v>
      </c>
      <c r="D21" s="50">
        <v>61</v>
      </c>
    </row>
    <row r="22" spans="1:4" ht="15.75" thickBot="1">
      <c r="A22" s="35"/>
      <c r="B22" s="35" t="s">
        <v>78</v>
      </c>
      <c r="C22" s="50">
        <v>973</v>
      </c>
      <c r="D22" s="50">
        <v>287</v>
      </c>
    </row>
    <row r="23" spans="1:4" ht="25.5" customHeight="1" thickBot="1">
      <c r="A23" s="37"/>
      <c r="B23" s="37" t="s">
        <v>79</v>
      </c>
      <c r="C23" s="51">
        <f>C4+C12</f>
        <v>2439</v>
      </c>
      <c r="D23" s="51">
        <f>D4+D12</f>
        <v>2573</v>
      </c>
    </row>
    <row r="24" spans="1:4" ht="15.75" thickBot="1">
      <c r="A24" s="33" t="s">
        <v>150</v>
      </c>
      <c r="B24" s="33" t="s">
        <v>173</v>
      </c>
      <c r="C24" s="49">
        <f>C25+C35+C36</f>
        <v>1537</v>
      </c>
      <c r="D24" s="49">
        <f>D25+D35+D36</f>
        <v>1207</v>
      </c>
    </row>
    <row r="25" spans="1:4" ht="15.75" thickBot="1">
      <c r="A25" s="35"/>
      <c r="B25" s="35" t="s">
        <v>81</v>
      </c>
      <c r="C25" s="50">
        <f>SUM(C26:C34)</f>
        <v>1537</v>
      </c>
      <c r="D25" s="50">
        <f>SUM(D26:D34)</f>
        <v>1207</v>
      </c>
    </row>
    <row r="26" spans="1:4" ht="15.75" thickBot="1">
      <c r="A26" s="35" t="s">
        <v>174</v>
      </c>
      <c r="B26" s="35" t="s">
        <v>175</v>
      </c>
      <c r="C26" s="50">
        <v>503</v>
      </c>
      <c r="D26" s="50">
        <v>503</v>
      </c>
    </row>
    <row r="27" spans="1:4" ht="15.75" thickBot="1">
      <c r="A27" s="35"/>
      <c r="B27" s="35" t="s">
        <v>176</v>
      </c>
      <c r="C27" s="50"/>
      <c r="D27" s="50"/>
    </row>
    <row r="28" spans="1:4" ht="15.75" thickBot="1">
      <c r="A28" s="35" t="s">
        <v>177</v>
      </c>
      <c r="B28" s="35" t="s">
        <v>178</v>
      </c>
      <c r="C28" s="50">
        <v>388</v>
      </c>
      <c r="D28" s="50">
        <v>219</v>
      </c>
    </row>
    <row r="29" spans="1:4" ht="15.75" thickBot="1">
      <c r="A29" s="35" t="s">
        <v>87</v>
      </c>
      <c r="B29" s="35" t="s">
        <v>179</v>
      </c>
      <c r="C29" s="50"/>
      <c r="D29" s="50"/>
    </row>
    <row r="30" spans="1:4" ht="15.75" thickBot="1">
      <c r="A30" s="35" t="s">
        <v>89</v>
      </c>
      <c r="B30" s="35" t="s">
        <v>180</v>
      </c>
      <c r="C30" s="50"/>
      <c r="D30" s="50"/>
    </row>
    <row r="31" spans="1:4" ht="15.75" thickBot="1">
      <c r="A31" s="35"/>
      <c r="B31" s="35" t="s">
        <v>181</v>
      </c>
      <c r="C31" s="50"/>
      <c r="D31" s="50"/>
    </row>
    <row r="32" spans="1:4" ht="15.75" thickBot="1">
      <c r="A32" s="35"/>
      <c r="B32" s="35" t="s">
        <v>182</v>
      </c>
      <c r="C32" s="50">
        <v>646</v>
      </c>
      <c r="D32" s="50">
        <v>485</v>
      </c>
    </row>
    <row r="33" spans="1:4" ht="15.75" thickBot="1">
      <c r="A33" s="35" t="s">
        <v>93</v>
      </c>
      <c r="B33" s="35" t="s">
        <v>183</v>
      </c>
      <c r="C33" s="50"/>
      <c r="D33" s="50"/>
    </row>
    <row r="34" spans="1:4" ht="15.75" thickBot="1">
      <c r="A34" s="35"/>
      <c r="B34" s="35" t="s">
        <v>184</v>
      </c>
      <c r="C34" s="50"/>
      <c r="D34" s="50"/>
    </row>
    <row r="35" spans="1:4" ht="15.75" thickBot="1">
      <c r="A35" s="35" t="s">
        <v>96</v>
      </c>
      <c r="B35" s="35" t="s">
        <v>97</v>
      </c>
      <c r="C35" s="50"/>
      <c r="D35" s="50"/>
    </row>
    <row r="36" spans="1:4" ht="15.75" thickBot="1">
      <c r="A36" s="35" t="s">
        <v>98</v>
      </c>
      <c r="B36" s="35" t="s">
        <v>99</v>
      </c>
      <c r="C36" s="50"/>
      <c r="D36" s="50"/>
    </row>
    <row r="37" spans="1:4" ht="15.75" thickBot="1">
      <c r="A37" s="33" t="s">
        <v>150</v>
      </c>
      <c r="B37" s="33" t="s">
        <v>185</v>
      </c>
      <c r="C37" s="49">
        <f>SUM(C38:C39,C44:C48)</f>
        <v>0</v>
      </c>
      <c r="D37" s="49">
        <f>SUM(D38:D39,D44:D48)</f>
        <v>222</v>
      </c>
    </row>
    <row r="38" spans="1:4" ht="15.75" thickBot="1">
      <c r="A38" s="35" t="s">
        <v>104</v>
      </c>
      <c r="B38" s="35" t="s">
        <v>101</v>
      </c>
      <c r="C38" s="50"/>
      <c r="D38" s="50">
        <v>8</v>
      </c>
    </row>
    <row r="39" spans="1:4" ht="15.75" thickBot="1">
      <c r="A39" s="35"/>
      <c r="B39" s="35" t="s">
        <v>106</v>
      </c>
      <c r="C39" s="50">
        <f>SUM(C40:C43)</f>
        <v>0</v>
      </c>
      <c r="D39" s="50">
        <f>SUM(D40:D43)</f>
        <v>214</v>
      </c>
    </row>
    <row r="40" spans="1:4" ht="15.75" thickBot="1">
      <c r="A40" s="35" t="s">
        <v>107</v>
      </c>
      <c r="B40" s="35" t="s">
        <v>189</v>
      </c>
      <c r="C40" s="50"/>
      <c r="D40" s="50"/>
    </row>
    <row r="41" spans="1:4" ht="15.75" thickBot="1">
      <c r="A41" s="35" t="s">
        <v>109</v>
      </c>
      <c r="B41" s="35" t="s">
        <v>190</v>
      </c>
      <c r="C41" s="50"/>
      <c r="D41" s="50"/>
    </row>
    <row r="42" spans="1:4" ht="15.75" thickBot="1">
      <c r="A42" s="35" t="s">
        <v>111</v>
      </c>
      <c r="B42" s="35" t="s">
        <v>191</v>
      </c>
      <c r="C42" s="50"/>
      <c r="D42" s="50"/>
    </row>
    <row r="43" spans="1:4" ht="18" customHeight="1" thickBot="1">
      <c r="A43" s="35" t="s">
        <v>113</v>
      </c>
      <c r="B43" s="35" t="s">
        <v>192</v>
      </c>
      <c r="C43" s="50"/>
      <c r="D43" s="50">
        <v>214</v>
      </c>
    </row>
    <row r="44" spans="1:4" ht="15.75" thickBot="1">
      <c r="A44" s="35" t="s">
        <v>115</v>
      </c>
      <c r="B44" s="35" t="s">
        <v>116</v>
      </c>
      <c r="C44" s="50"/>
      <c r="D44" s="50"/>
    </row>
    <row r="45" spans="1:4" ht="15.75" thickBot="1">
      <c r="A45" s="35" t="s">
        <v>117</v>
      </c>
      <c r="B45" s="35" t="s">
        <v>118</v>
      </c>
      <c r="C45" s="50"/>
      <c r="D45" s="50"/>
    </row>
    <row r="46" spans="1:4" ht="15.75" thickBot="1">
      <c r="A46" s="35" t="s">
        <v>119</v>
      </c>
      <c r="B46" s="35" t="s">
        <v>120</v>
      </c>
      <c r="C46" s="50"/>
      <c r="D46" s="50"/>
    </row>
    <row r="47" spans="1:4" ht="15.75" thickBot="1">
      <c r="A47" s="35" t="s">
        <v>193</v>
      </c>
      <c r="B47" s="35" t="s">
        <v>122</v>
      </c>
      <c r="C47" s="50"/>
      <c r="D47" s="50"/>
    </row>
    <row r="48" spans="1:4" ht="15.75" thickBot="1">
      <c r="A48" s="35" t="s">
        <v>194</v>
      </c>
      <c r="B48" s="35" t="s">
        <v>124</v>
      </c>
      <c r="C48" s="50"/>
      <c r="D48" s="50"/>
    </row>
    <row r="49" spans="1:4" ht="15.75" thickBot="1">
      <c r="A49" s="33" t="s">
        <v>150</v>
      </c>
      <c r="B49" s="33" t="s">
        <v>195</v>
      </c>
      <c r="C49" s="49">
        <f>SUM(C50:C52,C57:C58,C61:C62)</f>
        <v>902</v>
      </c>
      <c r="D49" s="49">
        <f>SUM(D50:D52,D57:D58,D61:D62)</f>
        <v>1144</v>
      </c>
    </row>
    <row r="50" spans="1:4" ht="15.75" thickBot="1">
      <c r="A50" s="35" t="s">
        <v>126</v>
      </c>
      <c r="B50" s="35" t="s">
        <v>127</v>
      </c>
      <c r="C50" s="50"/>
      <c r="D50" s="50"/>
    </row>
    <row r="51" spans="1:4" ht="15.75" thickBot="1">
      <c r="A51" s="35" t="s">
        <v>129</v>
      </c>
      <c r="B51" s="35" t="s">
        <v>128</v>
      </c>
      <c r="C51" s="50"/>
      <c r="D51" s="50"/>
    </row>
    <row r="52" spans="1:4" ht="15.75" thickBot="1">
      <c r="A52" s="35"/>
      <c r="B52" s="35" t="s">
        <v>130</v>
      </c>
      <c r="C52" s="50">
        <f>SUM(C53:C56)</f>
        <v>0</v>
      </c>
      <c r="D52" s="50">
        <f>SUM(D53:D56)</f>
        <v>118</v>
      </c>
    </row>
    <row r="53" spans="1:4" ht="15.75" thickBot="1">
      <c r="A53" s="35" t="s">
        <v>131</v>
      </c>
      <c r="B53" s="35" t="s">
        <v>189</v>
      </c>
      <c r="C53" s="50"/>
      <c r="D53" s="50"/>
    </row>
    <row r="54" spans="1:4" ht="15.75" thickBot="1">
      <c r="A54" s="35" t="s">
        <v>132</v>
      </c>
      <c r="B54" s="35" t="s">
        <v>190</v>
      </c>
      <c r="C54" s="50"/>
      <c r="D54" s="50"/>
    </row>
    <row r="55" spans="1:4" ht="15.75" thickBot="1">
      <c r="A55" s="35" t="s">
        <v>133</v>
      </c>
      <c r="B55" s="35" t="s">
        <v>191</v>
      </c>
      <c r="C55" s="50"/>
      <c r="D55" s="50"/>
    </row>
    <row r="56" spans="1:4" ht="42" customHeight="1" thickBot="1">
      <c r="A56" s="35" t="s">
        <v>134</v>
      </c>
      <c r="B56" s="35" t="s">
        <v>196</v>
      </c>
      <c r="C56" s="50"/>
      <c r="D56" s="50">
        <v>118</v>
      </c>
    </row>
    <row r="57" spans="1:4" ht="31.5" customHeight="1" thickBot="1">
      <c r="A57" s="35" t="s">
        <v>136</v>
      </c>
      <c r="B57" s="35" t="s">
        <v>137</v>
      </c>
      <c r="C57" s="50"/>
      <c r="D57" s="50"/>
    </row>
    <row r="58" spans="1:4" ht="15.75" thickBot="1">
      <c r="A58" s="35"/>
      <c r="B58" s="35" t="s">
        <v>138</v>
      </c>
      <c r="C58" s="50">
        <f>SUM(C59:C60)</f>
        <v>203</v>
      </c>
      <c r="D58" s="50">
        <f>SUM(D59:D60)</f>
        <v>211</v>
      </c>
    </row>
    <row r="59" spans="1:4" ht="15.75" thickBot="1">
      <c r="A59" s="35" t="s">
        <v>139</v>
      </c>
      <c r="B59" s="35" t="s">
        <v>197</v>
      </c>
      <c r="C59" s="50">
        <v>89</v>
      </c>
      <c r="D59" s="50">
        <v>64</v>
      </c>
    </row>
    <row r="60" spans="1:4" ht="15.75" thickBot="1">
      <c r="A60" s="35" t="s">
        <v>141</v>
      </c>
      <c r="B60" s="35" t="s">
        <v>198</v>
      </c>
      <c r="C60" s="50">
        <v>114</v>
      </c>
      <c r="D60" s="50">
        <v>147</v>
      </c>
    </row>
    <row r="61" spans="1:4" ht="15.75" thickBot="1">
      <c r="A61" s="35" t="s">
        <v>143</v>
      </c>
      <c r="B61" s="35" t="s">
        <v>144</v>
      </c>
      <c r="C61" s="50">
        <v>699</v>
      </c>
      <c r="D61" s="50">
        <v>815</v>
      </c>
    </row>
    <row r="62" spans="1:4" ht="15.75" thickBot="1">
      <c r="A62" s="35" t="s">
        <v>199</v>
      </c>
      <c r="B62" s="35" t="s">
        <v>146</v>
      </c>
      <c r="C62" s="50"/>
      <c r="D62" s="50"/>
    </row>
    <row r="63" spans="1:4" ht="23.25" customHeight="1" thickBot="1">
      <c r="A63" s="37"/>
      <c r="B63" s="37" t="s">
        <v>147</v>
      </c>
      <c r="C63" s="51">
        <f>C24+C37+C49</f>
        <v>2439</v>
      </c>
      <c r="D63" s="51">
        <f>D24+D37+D49</f>
        <v>2573</v>
      </c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B43">
      <selection activeCell="B12" sqref="B12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41">
        <v>43709</v>
      </c>
      <c r="D3" s="41">
        <v>43435</v>
      </c>
    </row>
    <row r="4" spans="1:4" ht="18.75" customHeight="1" thickBot="1">
      <c r="A4" s="33" t="s">
        <v>150</v>
      </c>
      <c r="B4" s="33" t="s">
        <v>153</v>
      </c>
      <c r="C4" s="34">
        <f>SUM(C5:C11)</f>
        <v>75</v>
      </c>
      <c r="D4" s="34">
        <v>78</v>
      </c>
    </row>
    <row r="5" spans="1:4" ht="34.5" thickBot="1">
      <c r="A5" s="35" t="s">
        <v>200</v>
      </c>
      <c r="B5" s="35" t="s">
        <v>30</v>
      </c>
      <c r="C5" s="48">
        <v>3</v>
      </c>
      <c r="D5" s="48">
        <v>1</v>
      </c>
    </row>
    <row r="6" spans="1:4" ht="45.75" thickBot="1">
      <c r="A6" s="35" t="s">
        <v>201</v>
      </c>
      <c r="B6" s="35" t="s">
        <v>38</v>
      </c>
      <c r="C6" s="48">
        <v>72</v>
      </c>
      <c r="D6" s="48">
        <v>78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/>
      <c r="D9" s="36"/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12848</v>
      </c>
      <c r="D12" s="34">
        <f>SUM(D13:D15,D19:D22)</f>
        <v>12380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48">
        <v>1</v>
      </c>
      <c r="D14" s="48">
        <v>1</v>
      </c>
    </row>
    <row r="15" spans="1:4" ht="15.75" thickBot="1">
      <c r="A15" s="35"/>
      <c r="B15" s="35" t="s">
        <v>66</v>
      </c>
      <c r="C15" s="36">
        <f>SUM(C16:C18)</f>
        <v>11919</v>
      </c>
      <c r="D15" s="36">
        <f>SUM(D16:D18)</f>
        <v>11771</v>
      </c>
    </row>
    <row r="16" spans="1:4" ht="24" customHeight="1" thickBot="1">
      <c r="A16" s="35" t="s">
        <v>169</v>
      </c>
      <c r="B16" s="35" t="s">
        <v>170</v>
      </c>
      <c r="C16" s="48">
        <v>11919</v>
      </c>
      <c r="D16" s="48">
        <v>11771</v>
      </c>
    </row>
    <row r="17" spans="1:4" ht="15.75" thickBot="1">
      <c r="A17" s="35"/>
      <c r="B17" s="35" t="s">
        <v>171</v>
      </c>
      <c r="C17" s="48"/>
      <c r="D17" s="48"/>
    </row>
    <row r="18" spans="1:4" ht="15.75" thickBot="1">
      <c r="A18" s="35" t="s">
        <v>70</v>
      </c>
      <c r="B18" s="35" t="s">
        <v>172</v>
      </c>
      <c r="C18" s="48"/>
      <c r="D18" s="48"/>
    </row>
    <row r="19" spans="1:4" ht="46.5" customHeight="1" thickBot="1">
      <c r="A19" s="35" t="s">
        <v>72</v>
      </c>
      <c r="B19" s="35" t="s">
        <v>73</v>
      </c>
      <c r="C19" s="48"/>
      <c r="D19" s="48"/>
    </row>
    <row r="20" spans="1:4" ht="52.5" customHeight="1" thickBot="1">
      <c r="A20" s="35" t="s">
        <v>74</v>
      </c>
      <c r="B20" s="35" t="s">
        <v>75</v>
      </c>
      <c r="C20" s="48">
        <v>98</v>
      </c>
      <c r="D20" s="48">
        <v>93</v>
      </c>
    </row>
    <row r="21" spans="1:4" ht="15.75" thickBot="1">
      <c r="A21" s="35" t="s">
        <v>76</v>
      </c>
      <c r="B21" s="35" t="s">
        <v>77</v>
      </c>
      <c r="C21" s="48">
        <v>0</v>
      </c>
      <c r="D21" s="48">
        <v>8</v>
      </c>
    </row>
    <row r="22" spans="1:4" ht="15.75" thickBot="1">
      <c r="A22" s="35"/>
      <c r="B22" s="35" t="s">
        <v>78</v>
      </c>
      <c r="C22" s="48">
        <v>830</v>
      </c>
      <c r="D22" s="48">
        <v>507</v>
      </c>
    </row>
    <row r="23" spans="1:4" ht="25.5" customHeight="1" thickBot="1">
      <c r="A23" s="37"/>
      <c r="B23" s="37" t="s">
        <v>79</v>
      </c>
      <c r="C23" s="38">
        <f>C4+C12</f>
        <v>12923</v>
      </c>
      <c r="D23" s="38">
        <f>D4+D12</f>
        <v>12458</v>
      </c>
    </row>
    <row r="24" spans="1:4" ht="15.75" thickBot="1">
      <c r="A24" s="33" t="s">
        <v>150</v>
      </c>
      <c r="B24" s="33" t="s">
        <v>173</v>
      </c>
      <c r="C24" s="34">
        <f>C25+C35+C36</f>
        <v>11410</v>
      </c>
      <c r="D24" s="34">
        <v>10815</v>
      </c>
    </row>
    <row r="25" spans="1:4" ht="15.75" thickBot="1">
      <c r="A25" s="35"/>
      <c r="B25" s="35" t="s">
        <v>81</v>
      </c>
      <c r="C25" s="36">
        <f>SUM(C26:C34)</f>
        <v>11410</v>
      </c>
      <c r="D25" s="36">
        <f>SUM(D26:D34)</f>
        <v>10816</v>
      </c>
    </row>
    <row r="26" spans="1:4" ht="15.75" thickBot="1">
      <c r="A26" s="35" t="s">
        <v>174</v>
      </c>
      <c r="B26" s="35" t="s">
        <v>175</v>
      </c>
      <c r="C26" s="48">
        <v>4620</v>
      </c>
      <c r="D26" s="48">
        <v>4620</v>
      </c>
    </row>
    <row r="27" spans="1:4" ht="15.75" thickBot="1">
      <c r="A27" s="35"/>
      <c r="B27" s="35" t="s">
        <v>176</v>
      </c>
      <c r="C27" s="48"/>
      <c r="D27" s="48"/>
    </row>
    <row r="28" spans="1:4" ht="15.75" thickBot="1">
      <c r="A28" s="35" t="s">
        <v>177</v>
      </c>
      <c r="B28" s="35" t="s">
        <v>178</v>
      </c>
      <c r="C28" s="48">
        <v>6195</v>
      </c>
      <c r="D28" s="48">
        <v>5222</v>
      </c>
    </row>
    <row r="29" spans="1:4" ht="15.75" thickBot="1">
      <c r="A29" s="35" t="s">
        <v>87</v>
      </c>
      <c r="B29" s="35" t="s">
        <v>179</v>
      </c>
      <c r="C29" s="48"/>
      <c r="D29" s="48"/>
    </row>
    <row r="30" spans="1:4" ht="15.75" thickBot="1">
      <c r="A30" s="35" t="s">
        <v>89</v>
      </c>
      <c r="B30" s="35" t="s">
        <v>180</v>
      </c>
      <c r="C30" s="48"/>
      <c r="D30" s="48"/>
    </row>
    <row r="31" spans="1:4" ht="15.75" thickBot="1">
      <c r="A31" s="35"/>
      <c r="B31" s="35" t="s">
        <v>181</v>
      </c>
      <c r="C31" s="48"/>
      <c r="D31" s="48"/>
    </row>
    <row r="32" spans="1:4" ht="15.75" thickBot="1">
      <c r="A32" s="35"/>
      <c r="B32" s="35" t="s">
        <v>182</v>
      </c>
      <c r="C32" s="48">
        <v>595</v>
      </c>
      <c r="D32" s="48">
        <v>974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0</v>
      </c>
      <c r="D37" s="34">
        <f>SUM(D38:D39,D44:D48)</f>
        <v>0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48"/>
      <c r="D43" s="48"/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1513</v>
      </c>
      <c r="D49" s="34">
        <f>SUM(D50:D52,D57:D58,D61:D62)</f>
        <v>1643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523</v>
      </c>
      <c r="D52" s="36">
        <f>SUM(D53:D56)</f>
        <v>637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48">
        <v>523</v>
      </c>
      <c r="D56" s="48">
        <v>637</v>
      </c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990</v>
      </c>
      <c r="D58" s="36">
        <v>1006</v>
      </c>
    </row>
    <row r="59" spans="1:4" ht="15.75" thickBot="1">
      <c r="A59" s="35" t="s">
        <v>139</v>
      </c>
      <c r="B59" s="35" t="s">
        <v>197</v>
      </c>
      <c r="C59" s="48">
        <v>284</v>
      </c>
      <c r="D59" s="48">
        <v>226</v>
      </c>
    </row>
    <row r="60" spans="1:4" ht="15.75" thickBot="1">
      <c r="A60" s="35" t="s">
        <v>141</v>
      </c>
      <c r="B60" s="35" t="s">
        <v>198</v>
      </c>
      <c r="C60" s="48">
        <v>706</v>
      </c>
      <c r="D60" s="48">
        <v>781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12923</v>
      </c>
      <c r="D63" s="38">
        <f>D24+D37+D49</f>
        <v>12458</v>
      </c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B34">
      <selection activeCell="C46" sqref="C46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0.00390625" style="0" customWidth="1"/>
    <col min="6" max="6" width="20.57421875" style="0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6" ht="15.75" thickBot="1">
      <c r="A3" s="29" t="s">
        <v>150</v>
      </c>
      <c r="B3" s="29" t="s">
        <v>152</v>
      </c>
      <c r="C3" s="29" t="s">
        <v>213</v>
      </c>
      <c r="D3" s="29" t="s">
        <v>206</v>
      </c>
      <c r="E3" s="29" t="s">
        <v>204</v>
      </c>
      <c r="F3" s="29" t="s">
        <v>206</v>
      </c>
    </row>
    <row r="4" spans="1:8" ht="18.75" customHeight="1" thickBot="1">
      <c r="A4" s="33" t="s">
        <v>150</v>
      </c>
      <c r="B4" s="33" t="s">
        <v>153</v>
      </c>
      <c r="C4" s="34">
        <f>SUM(C5:C11)</f>
        <v>2452387</v>
      </c>
      <c r="D4" s="34">
        <f>SUM(D5:D11)</f>
        <v>2472098</v>
      </c>
      <c r="E4" s="34">
        <f>SUM(E5:E11)</f>
        <v>2458013</v>
      </c>
      <c r="F4" s="34">
        <f>SUM(F5:F11)</f>
        <v>2472098</v>
      </c>
      <c r="G4" s="42">
        <f>C4-E4</f>
        <v>-5626</v>
      </c>
      <c r="H4" s="42">
        <f>D4-F4</f>
        <v>0</v>
      </c>
    </row>
    <row r="5" spans="1:8" ht="34.5" thickBot="1">
      <c r="A5" s="35" t="s">
        <v>200</v>
      </c>
      <c r="B5" s="35" t="s">
        <v>30</v>
      </c>
      <c r="C5" s="36"/>
      <c r="D5" s="36"/>
      <c r="E5" s="36"/>
      <c r="F5" s="36"/>
      <c r="G5" s="42">
        <f aca="true" t="shared" si="0" ref="G5:H63">C5-E5</f>
        <v>0</v>
      </c>
      <c r="H5" s="42">
        <f t="shared" si="0"/>
        <v>0</v>
      </c>
    </row>
    <row r="6" spans="1:8" ht="45.75" thickBot="1">
      <c r="A6" s="35" t="s">
        <v>201</v>
      </c>
      <c r="B6" s="35" t="s">
        <v>38</v>
      </c>
      <c r="C6" s="36">
        <v>569</v>
      </c>
      <c r="D6" s="36">
        <v>150</v>
      </c>
      <c r="E6" s="36">
        <v>207</v>
      </c>
      <c r="F6" s="36">
        <v>150</v>
      </c>
      <c r="G6" s="42">
        <f t="shared" si="0"/>
        <v>362</v>
      </c>
      <c r="H6" s="42">
        <f t="shared" si="0"/>
        <v>0</v>
      </c>
    </row>
    <row r="7" spans="1:8" ht="15.75" thickBot="1">
      <c r="A7" s="35" t="s">
        <v>202</v>
      </c>
      <c r="B7" s="35" t="s">
        <v>43</v>
      </c>
      <c r="C7" s="36">
        <v>49665</v>
      </c>
      <c r="D7" s="36">
        <v>52589</v>
      </c>
      <c r="E7" s="36">
        <v>50632</v>
      </c>
      <c r="F7" s="36">
        <v>52589</v>
      </c>
      <c r="G7" s="42">
        <f t="shared" si="0"/>
        <v>-967</v>
      </c>
      <c r="H7" s="42">
        <f t="shared" si="0"/>
        <v>0</v>
      </c>
    </row>
    <row r="8" spans="1:8" ht="29.25" customHeight="1" thickBot="1">
      <c r="A8" s="35" t="s">
        <v>47</v>
      </c>
      <c r="B8" s="35" t="s">
        <v>48</v>
      </c>
      <c r="C8" s="36">
        <v>2400683</v>
      </c>
      <c r="D8" s="36">
        <v>2417826</v>
      </c>
      <c r="E8" s="36">
        <v>2405683</v>
      </c>
      <c r="F8" s="36">
        <v>2417826</v>
      </c>
      <c r="G8" s="42">
        <f t="shared" si="0"/>
        <v>-5000</v>
      </c>
      <c r="H8" s="42">
        <f t="shared" si="0"/>
        <v>0</v>
      </c>
    </row>
    <row r="9" spans="1:8" ht="35.25" customHeight="1" thickBot="1">
      <c r="A9" s="35" t="s">
        <v>49</v>
      </c>
      <c r="B9" s="35" t="s">
        <v>50</v>
      </c>
      <c r="C9" s="36">
        <v>787</v>
      </c>
      <c r="D9" s="36">
        <f>36+718</f>
        <v>754</v>
      </c>
      <c r="E9" s="36">
        <v>776</v>
      </c>
      <c r="F9" s="36">
        <f>36+718</f>
        <v>754</v>
      </c>
      <c r="G9" s="42">
        <f t="shared" si="0"/>
        <v>11</v>
      </c>
      <c r="H9" s="42">
        <f t="shared" si="0"/>
        <v>0</v>
      </c>
    </row>
    <row r="10" spans="1:8" ht="15.75" thickBot="1">
      <c r="A10" s="35"/>
      <c r="B10" s="35" t="s">
        <v>51</v>
      </c>
      <c r="C10" s="36">
        <v>683</v>
      </c>
      <c r="D10" s="36">
        <v>779</v>
      </c>
      <c r="E10" s="36">
        <v>715</v>
      </c>
      <c r="F10" s="36">
        <v>779</v>
      </c>
      <c r="G10" s="42">
        <f t="shared" si="0"/>
        <v>-32</v>
      </c>
      <c r="H10" s="42">
        <f t="shared" si="0"/>
        <v>0</v>
      </c>
    </row>
    <row r="11" spans="1:8" ht="15.75" thickBot="1">
      <c r="A11" s="35" t="s">
        <v>161</v>
      </c>
      <c r="B11" s="35" t="s">
        <v>53</v>
      </c>
      <c r="C11" s="36"/>
      <c r="D11" s="36"/>
      <c r="E11" s="36"/>
      <c r="F11" s="36"/>
      <c r="G11" s="42">
        <f t="shared" si="0"/>
        <v>0</v>
      </c>
      <c r="H11" s="42">
        <f t="shared" si="0"/>
        <v>0</v>
      </c>
    </row>
    <row r="12" spans="1:8" ht="15.75" thickBot="1">
      <c r="A12" s="33" t="s">
        <v>150</v>
      </c>
      <c r="B12" s="33" t="s">
        <v>162</v>
      </c>
      <c r="C12" s="34">
        <f>SUM(C13:C15,C19:C22)</f>
        <v>59078</v>
      </c>
      <c r="D12" s="34">
        <f>SUM(D13:D15,D19:D22)</f>
        <v>64310</v>
      </c>
      <c r="E12" s="34">
        <f>SUM(E13:E15,E19:E22)</f>
        <v>58092</v>
      </c>
      <c r="F12" s="34">
        <f>SUM(F13:F15,F19:F22)</f>
        <v>64310</v>
      </c>
      <c r="G12" s="42">
        <f t="shared" si="0"/>
        <v>986</v>
      </c>
      <c r="H12" s="42">
        <f t="shared" si="0"/>
        <v>0</v>
      </c>
    </row>
    <row r="13" spans="1:8" ht="23.25" thickBot="1">
      <c r="A13" s="35" t="s">
        <v>203</v>
      </c>
      <c r="B13" s="35" t="s">
        <v>55</v>
      </c>
      <c r="C13" s="36"/>
      <c r="D13" s="36"/>
      <c r="E13" s="36"/>
      <c r="F13" s="36"/>
      <c r="G13" s="42">
        <f t="shared" si="0"/>
        <v>0</v>
      </c>
      <c r="H13" s="42">
        <f t="shared" si="0"/>
        <v>0</v>
      </c>
    </row>
    <row r="14" spans="1:8" ht="15.75" thickBot="1">
      <c r="A14" s="35" t="s">
        <v>64</v>
      </c>
      <c r="B14" s="35" t="s">
        <v>63</v>
      </c>
      <c r="C14" s="36"/>
      <c r="D14" s="36"/>
      <c r="E14" s="36"/>
      <c r="F14" s="36"/>
      <c r="G14" s="42">
        <f t="shared" si="0"/>
        <v>0</v>
      </c>
      <c r="H14" s="42">
        <f t="shared" si="0"/>
        <v>0</v>
      </c>
    </row>
    <row r="15" spans="1:8" ht="15.75" thickBot="1">
      <c r="A15" s="35"/>
      <c r="B15" s="35" t="s">
        <v>66</v>
      </c>
      <c r="C15" s="36">
        <f>SUM(C16:C18)</f>
        <v>4930</v>
      </c>
      <c r="D15" s="36">
        <f>SUM(D16:D18)</f>
        <v>7725</v>
      </c>
      <c r="E15" s="36">
        <f>SUM(E16:E18)</f>
        <v>3106</v>
      </c>
      <c r="F15" s="36">
        <f>SUM(F16:F18)</f>
        <v>7725</v>
      </c>
      <c r="G15" s="42">
        <f t="shared" si="0"/>
        <v>1824</v>
      </c>
      <c r="H15" s="42">
        <f t="shared" si="0"/>
        <v>0</v>
      </c>
    </row>
    <row r="16" spans="1:8" ht="24" customHeight="1" thickBot="1">
      <c r="A16" s="35" t="s">
        <v>169</v>
      </c>
      <c r="B16" s="35" t="s">
        <v>170</v>
      </c>
      <c r="C16" s="36">
        <v>69</v>
      </c>
      <c r="D16" s="36">
        <v>62</v>
      </c>
      <c r="E16" s="36">
        <v>69</v>
      </c>
      <c r="F16" s="36">
        <v>62</v>
      </c>
      <c r="G16" s="42">
        <f t="shared" si="0"/>
        <v>0</v>
      </c>
      <c r="H16" s="42">
        <f t="shared" si="0"/>
        <v>0</v>
      </c>
    </row>
    <row r="17" spans="1:8" ht="15" customHeight="1" thickBot="1">
      <c r="A17" s="35"/>
      <c r="B17" s="35" t="s">
        <v>171</v>
      </c>
      <c r="C17" s="36"/>
      <c r="D17" s="36"/>
      <c r="E17" s="36"/>
      <c r="F17" s="36"/>
      <c r="G17" s="42">
        <f t="shared" si="0"/>
        <v>0</v>
      </c>
      <c r="H17" s="42">
        <f t="shared" si="0"/>
        <v>0</v>
      </c>
    </row>
    <row r="18" spans="1:8" ht="15.75" thickBot="1">
      <c r="A18" s="35" t="s">
        <v>70</v>
      </c>
      <c r="B18" s="35" t="s">
        <v>172</v>
      </c>
      <c r="C18" s="36">
        <v>4861</v>
      </c>
      <c r="D18" s="36">
        <f>7659+4</f>
        <v>7663</v>
      </c>
      <c r="E18" s="36">
        <v>3037</v>
      </c>
      <c r="F18" s="36">
        <f>7659+4</f>
        <v>7663</v>
      </c>
      <c r="G18" s="42">
        <f t="shared" si="0"/>
        <v>1824</v>
      </c>
      <c r="H18" s="42">
        <f t="shared" si="0"/>
        <v>0</v>
      </c>
    </row>
    <row r="19" spans="1:8" ht="46.5" customHeight="1" thickBot="1">
      <c r="A19" s="35" t="s">
        <v>72</v>
      </c>
      <c r="B19" s="35" t="s">
        <v>73</v>
      </c>
      <c r="C19" s="36">
        <v>40140</v>
      </c>
      <c r="D19" s="36">
        <v>40256</v>
      </c>
      <c r="E19" s="36">
        <v>40793</v>
      </c>
      <c r="F19" s="36">
        <v>40256</v>
      </c>
      <c r="G19" s="42">
        <f t="shared" si="0"/>
        <v>-653</v>
      </c>
      <c r="H19" s="42">
        <f t="shared" si="0"/>
        <v>0</v>
      </c>
    </row>
    <row r="20" spans="1:8" ht="52.5" customHeight="1" thickBot="1">
      <c r="A20" s="35" t="s">
        <v>74</v>
      </c>
      <c r="B20" s="35" t="s">
        <v>75</v>
      </c>
      <c r="C20" s="36"/>
      <c r="D20" s="36"/>
      <c r="E20" s="36"/>
      <c r="F20" s="36"/>
      <c r="G20" s="42">
        <f t="shared" si="0"/>
        <v>0</v>
      </c>
      <c r="H20" s="42">
        <f t="shared" si="0"/>
        <v>0</v>
      </c>
    </row>
    <row r="21" spans="1:8" ht="15.75" thickBot="1">
      <c r="A21" s="35" t="s">
        <v>76</v>
      </c>
      <c r="B21" s="35" t="s">
        <v>77</v>
      </c>
      <c r="C21" s="36">
        <v>10</v>
      </c>
      <c r="D21" s="36">
        <v>45</v>
      </c>
      <c r="E21" s="36">
        <v>22</v>
      </c>
      <c r="F21" s="36">
        <v>45</v>
      </c>
      <c r="G21" s="42">
        <f t="shared" si="0"/>
        <v>-12</v>
      </c>
      <c r="H21" s="42">
        <f t="shared" si="0"/>
        <v>0</v>
      </c>
    </row>
    <row r="22" spans="1:8" ht="15.75" thickBot="1">
      <c r="A22" s="35"/>
      <c r="B22" s="35" t="s">
        <v>78</v>
      </c>
      <c r="C22" s="36">
        <v>13998</v>
      </c>
      <c r="D22" s="36">
        <v>16284</v>
      </c>
      <c r="E22" s="36">
        <v>14171</v>
      </c>
      <c r="F22" s="36">
        <v>16284</v>
      </c>
      <c r="G22" s="42">
        <f t="shared" si="0"/>
        <v>-173</v>
      </c>
      <c r="H22" s="42">
        <f t="shared" si="0"/>
        <v>0</v>
      </c>
    </row>
    <row r="23" spans="1:8" ht="25.5" customHeight="1" thickBot="1">
      <c r="A23" s="37"/>
      <c r="B23" s="37" t="s">
        <v>79</v>
      </c>
      <c r="C23" s="38">
        <f>C4+C12</f>
        <v>2511465</v>
      </c>
      <c r="D23" s="38">
        <f>D4+D12</f>
        <v>2536408</v>
      </c>
      <c r="E23" s="38">
        <f>E4+E12</f>
        <v>2516105</v>
      </c>
      <c r="F23" s="38">
        <f>F4+F12</f>
        <v>2536408</v>
      </c>
      <c r="G23" s="42">
        <f t="shared" si="0"/>
        <v>-4640</v>
      </c>
      <c r="H23" s="42">
        <f t="shared" si="0"/>
        <v>0</v>
      </c>
    </row>
    <row r="24" spans="1:8" ht="15.75" thickBot="1">
      <c r="A24" s="33" t="s">
        <v>150</v>
      </c>
      <c r="B24" s="33" t="s">
        <v>173</v>
      </c>
      <c r="C24" s="34">
        <f>C25+C35+C36</f>
        <v>2197650</v>
      </c>
      <c r="D24" s="34">
        <f>D25+D35+D36</f>
        <v>2198851</v>
      </c>
      <c r="E24" s="34">
        <f>E25+E35+E36</f>
        <v>2198784</v>
      </c>
      <c r="F24" s="34">
        <f>F25+F35+F36</f>
        <v>2198851</v>
      </c>
      <c r="G24" s="42">
        <f t="shared" si="0"/>
        <v>-1134</v>
      </c>
      <c r="H24" s="42">
        <f t="shared" si="0"/>
        <v>0</v>
      </c>
    </row>
    <row r="25" spans="1:8" ht="15.75" thickBot="1">
      <c r="A25" s="35"/>
      <c r="B25" s="35" t="s">
        <v>81</v>
      </c>
      <c r="C25" s="36">
        <f>SUM(C26:C34)</f>
        <v>2197650</v>
      </c>
      <c r="D25" s="36">
        <f>SUM(D26:D34)</f>
        <v>2198851</v>
      </c>
      <c r="E25" s="36">
        <f>SUM(E26:E34)</f>
        <v>2198784</v>
      </c>
      <c r="F25" s="36">
        <f>SUM(F26:F34)</f>
        <v>2198851</v>
      </c>
      <c r="G25" s="42">
        <f t="shared" si="0"/>
        <v>-1134</v>
      </c>
      <c r="H25" s="42">
        <f t="shared" si="0"/>
        <v>0</v>
      </c>
    </row>
    <row r="26" spans="1:8" ht="15.75" thickBot="1">
      <c r="A26" s="35" t="s">
        <v>174</v>
      </c>
      <c r="B26" s="35" t="s">
        <v>175</v>
      </c>
      <c r="C26" s="36">
        <v>1308066</v>
      </c>
      <c r="D26" s="36">
        <v>1314296</v>
      </c>
      <c r="E26" s="36">
        <v>1314930</v>
      </c>
      <c r="F26" s="36">
        <v>1314296</v>
      </c>
      <c r="G26" s="42">
        <f t="shared" si="0"/>
        <v>-6864</v>
      </c>
      <c r="H26" s="42">
        <f t="shared" si="0"/>
        <v>0</v>
      </c>
    </row>
    <row r="27" spans="1:8" ht="15.75" thickBot="1">
      <c r="A27" s="35"/>
      <c r="B27" s="35" t="s">
        <v>176</v>
      </c>
      <c r="C27" s="36"/>
      <c r="D27" s="36"/>
      <c r="E27" s="36"/>
      <c r="F27" s="36"/>
      <c r="G27" s="42">
        <f t="shared" si="0"/>
        <v>0</v>
      </c>
      <c r="H27" s="42">
        <f t="shared" si="0"/>
        <v>0</v>
      </c>
    </row>
    <row r="28" spans="1:8" ht="15.75" thickBot="1">
      <c r="A28" s="35" t="s">
        <v>177</v>
      </c>
      <c r="B28" s="35" t="s">
        <v>178</v>
      </c>
      <c r="C28" s="36">
        <v>890785</v>
      </c>
      <c r="D28" s="36">
        <v>890785</v>
      </c>
      <c r="E28" s="36">
        <v>890785</v>
      </c>
      <c r="F28" s="36">
        <v>890785</v>
      </c>
      <c r="G28" s="42">
        <f t="shared" si="0"/>
        <v>0</v>
      </c>
      <c r="H28" s="42">
        <f t="shared" si="0"/>
        <v>0</v>
      </c>
    </row>
    <row r="29" spans="1:8" ht="15.75" thickBot="1">
      <c r="A29" s="35" t="s">
        <v>87</v>
      </c>
      <c r="B29" s="35" t="s">
        <v>179</v>
      </c>
      <c r="C29" s="36"/>
      <c r="D29" s="36"/>
      <c r="E29" s="36"/>
      <c r="F29" s="36"/>
      <c r="G29" s="42">
        <f t="shared" si="0"/>
        <v>0</v>
      </c>
      <c r="H29" s="42">
        <f t="shared" si="0"/>
        <v>0</v>
      </c>
    </row>
    <row r="30" spans="1:8" ht="15.75" thickBot="1">
      <c r="A30" s="35" t="s">
        <v>89</v>
      </c>
      <c r="B30" s="35" t="s">
        <v>180</v>
      </c>
      <c r="C30" s="36">
        <v>0</v>
      </c>
      <c r="D30" s="36">
        <v>128861</v>
      </c>
      <c r="E30" s="36">
        <v>-6863</v>
      </c>
      <c r="F30" s="36">
        <v>128861</v>
      </c>
      <c r="G30" s="42">
        <f t="shared" si="0"/>
        <v>6863</v>
      </c>
      <c r="H30" s="42">
        <f t="shared" si="0"/>
        <v>0</v>
      </c>
    </row>
    <row r="31" spans="1:8" ht="15.75" thickBot="1">
      <c r="A31" s="35"/>
      <c r="B31" s="35" t="s">
        <v>181</v>
      </c>
      <c r="C31" s="36"/>
      <c r="D31" s="36"/>
      <c r="E31" s="36"/>
      <c r="F31" s="36"/>
      <c r="G31" s="42">
        <f t="shared" si="0"/>
        <v>0</v>
      </c>
      <c r="H31" s="42">
        <f t="shared" si="0"/>
        <v>0</v>
      </c>
    </row>
    <row r="32" spans="1:8" ht="15.75" thickBot="1">
      <c r="A32" s="35"/>
      <c r="B32" s="35" t="s">
        <v>182</v>
      </c>
      <c r="C32" s="36">
        <v>127021</v>
      </c>
      <c r="D32" s="36">
        <v>-6863</v>
      </c>
      <c r="E32" s="36">
        <v>128154</v>
      </c>
      <c r="F32" s="36">
        <v>-6863</v>
      </c>
      <c r="G32" s="42">
        <f t="shared" si="0"/>
        <v>-1133</v>
      </c>
      <c r="H32" s="42">
        <f t="shared" si="0"/>
        <v>0</v>
      </c>
    </row>
    <row r="33" spans="1:8" ht="15.75" thickBot="1">
      <c r="A33" s="35" t="s">
        <v>93</v>
      </c>
      <c r="B33" s="35" t="s">
        <v>183</v>
      </c>
      <c r="C33" s="36">
        <v>-128222</v>
      </c>
      <c r="D33" s="36">
        <v>-128228</v>
      </c>
      <c r="E33" s="36">
        <v>-128222</v>
      </c>
      <c r="F33" s="36">
        <v>-128228</v>
      </c>
      <c r="G33" s="42">
        <f t="shared" si="0"/>
        <v>0</v>
      </c>
      <c r="H33" s="42">
        <f t="shared" si="0"/>
        <v>0</v>
      </c>
    </row>
    <row r="34" spans="1:8" ht="15.75" thickBot="1">
      <c r="A34" s="35"/>
      <c r="B34" s="35" t="s">
        <v>184</v>
      </c>
      <c r="C34" s="36"/>
      <c r="D34" s="36"/>
      <c r="E34" s="36"/>
      <c r="F34" s="36"/>
      <c r="G34" s="42">
        <f t="shared" si="0"/>
        <v>0</v>
      </c>
      <c r="H34" s="42">
        <f t="shared" si="0"/>
        <v>0</v>
      </c>
    </row>
    <row r="35" spans="1:8" ht="15.75" thickBot="1">
      <c r="A35" s="35" t="s">
        <v>96</v>
      </c>
      <c r="B35" s="35" t="s">
        <v>97</v>
      </c>
      <c r="C35" s="36"/>
      <c r="D35" s="36"/>
      <c r="E35" s="36"/>
      <c r="F35" s="36"/>
      <c r="G35" s="42">
        <f t="shared" si="0"/>
        <v>0</v>
      </c>
      <c r="H35" s="42">
        <f t="shared" si="0"/>
        <v>0</v>
      </c>
    </row>
    <row r="36" spans="1:8" ht="15.75" thickBot="1">
      <c r="A36" s="35" t="s">
        <v>98</v>
      </c>
      <c r="B36" s="35" t="s">
        <v>99</v>
      </c>
      <c r="C36" s="36"/>
      <c r="D36" s="36"/>
      <c r="E36" s="36"/>
      <c r="F36" s="36"/>
      <c r="G36" s="42">
        <f t="shared" si="0"/>
        <v>0</v>
      </c>
      <c r="H36" s="42">
        <f t="shared" si="0"/>
        <v>0</v>
      </c>
    </row>
    <row r="37" spans="1:8" ht="15.75" thickBot="1">
      <c r="A37" s="33" t="s">
        <v>150</v>
      </c>
      <c r="B37" s="33" t="s">
        <v>185</v>
      </c>
      <c r="C37" s="34">
        <f>SUM(C38:C39,C44:C48)</f>
        <v>252621</v>
      </c>
      <c r="D37" s="34">
        <f>SUM(D38:D39,D44:D48)</f>
        <v>269763</v>
      </c>
      <c r="E37" s="34">
        <f>SUM(E38:E39,E44:E48)</f>
        <v>257620</v>
      </c>
      <c r="F37" s="34">
        <f>SUM(F38:F39,F44:F48)</f>
        <v>269763</v>
      </c>
      <c r="G37" s="42">
        <f t="shared" si="0"/>
        <v>-4999</v>
      </c>
      <c r="H37" s="42">
        <f t="shared" si="0"/>
        <v>0</v>
      </c>
    </row>
    <row r="38" spans="1:8" ht="15.75" thickBot="1">
      <c r="A38" s="35" t="s">
        <v>104</v>
      </c>
      <c r="B38" s="35" t="s">
        <v>101</v>
      </c>
      <c r="C38" s="36"/>
      <c r="D38" s="36"/>
      <c r="E38" s="36"/>
      <c r="F38" s="36"/>
      <c r="G38" s="42">
        <f t="shared" si="0"/>
        <v>0</v>
      </c>
      <c r="H38" s="42">
        <f t="shared" si="0"/>
        <v>0</v>
      </c>
    </row>
    <row r="39" spans="1:8" ht="15.75" thickBot="1">
      <c r="A39" s="35"/>
      <c r="B39" s="35" t="s">
        <v>106</v>
      </c>
      <c r="C39" s="36">
        <f>SUM(C40:C43)</f>
        <v>252621</v>
      </c>
      <c r="D39" s="36">
        <f>SUM(D40:D43)</f>
        <v>269763</v>
      </c>
      <c r="E39" s="36">
        <f>SUM(E40:E43)</f>
        <v>257620</v>
      </c>
      <c r="F39" s="36">
        <f>SUM(F40:F43)</f>
        <v>269763</v>
      </c>
      <c r="G39" s="42">
        <f t="shared" si="0"/>
        <v>-4999</v>
      </c>
      <c r="H39" s="42">
        <f t="shared" si="0"/>
        <v>0</v>
      </c>
    </row>
    <row r="40" spans="1:8" ht="15.75" thickBot="1">
      <c r="A40" s="35" t="s">
        <v>107</v>
      </c>
      <c r="B40" s="35" t="s">
        <v>189</v>
      </c>
      <c r="C40" s="36"/>
      <c r="D40" s="36"/>
      <c r="E40" s="36"/>
      <c r="F40" s="36"/>
      <c r="G40" s="42">
        <f t="shared" si="0"/>
        <v>0</v>
      </c>
      <c r="H40" s="42">
        <f t="shared" si="0"/>
        <v>0</v>
      </c>
    </row>
    <row r="41" spans="1:8" ht="15.75" thickBot="1">
      <c r="A41" s="35" t="s">
        <v>109</v>
      </c>
      <c r="B41" s="35" t="s">
        <v>190</v>
      </c>
      <c r="C41" s="36">
        <v>252619</v>
      </c>
      <c r="D41" s="36">
        <v>269761</v>
      </c>
      <c r="E41" s="36">
        <v>257618</v>
      </c>
      <c r="F41" s="36">
        <v>269761</v>
      </c>
      <c r="G41" s="42">
        <f t="shared" si="0"/>
        <v>-4999</v>
      </c>
      <c r="H41" s="42">
        <f t="shared" si="0"/>
        <v>0</v>
      </c>
    </row>
    <row r="42" spans="1:8" ht="15.75" thickBot="1">
      <c r="A42" s="35" t="s">
        <v>111</v>
      </c>
      <c r="B42" s="35" t="s">
        <v>191</v>
      </c>
      <c r="C42" s="36"/>
      <c r="D42" s="36"/>
      <c r="E42" s="36"/>
      <c r="F42" s="36"/>
      <c r="G42" s="42">
        <f t="shared" si="0"/>
        <v>0</v>
      </c>
      <c r="H42" s="42">
        <f t="shared" si="0"/>
        <v>0</v>
      </c>
    </row>
    <row r="43" spans="1:8" ht="18" customHeight="1" thickBot="1">
      <c r="A43" s="35" t="s">
        <v>113</v>
      </c>
      <c r="B43" s="35" t="s">
        <v>192</v>
      </c>
      <c r="C43" s="36">
        <v>2</v>
      </c>
      <c r="D43" s="36">
        <v>2</v>
      </c>
      <c r="E43" s="36">
        <v>2</v>
      </c>
      <c r="F43" s="36">
        <v>2</v>
      </c>
      <c r="G43" s="42">
        <f t="shared" si="0"/>
        <v>0</v>
      </c>
      <c r="H43" s="42">
        <f t="shared" si="0"/>
        <v>0</v>
      </c>
    </row>
    <row r="44" spans="1:8" ht="15.75" thickBot="1">
      <c r="A44" s="35" t="s">
        <v>115</v>
      </c>
      <c r="B44" s="35" t="s">
        <v>116</v>
      </c>
      <c r="C44" s="36"/>
      <c r="D44" s="36"/>
      <c r="E44" s="36"/>
      <c r="F44" s="36"/>
      <c r="G44" s="42">
        <f t="shared" si="0"/>
        <v>0</v>
      </c>
      <c r="H44" s="42">
        <f t="shared" si="0"/>
        <v>0</v>
      </c>
    </row>
    <row r="45" spans="1:8" ht="15.75" thickBot="1">
      <c r="A45" s="35" t="s">
        <v>117</v>
      </c>
      <c r="B45" s="35" t="s">
        <v>118</v>
      </c>
      <c r="C45" s="36"/>
      <c r="D45" s="36"/>
      <c r="E45" s="36"/>
      <c r="F45" s="36"/>
      <c r="G45" s="42">
        <f t="shared" si="0"/>
        <v>0</v>
      </c>
      <c r="H45" s="42">
        <f t="shared" si="0"/>
        <v>0</v>
      </c>
    </row>
    <row r="46" spans="1:8" ht="15.75" thickBot="1">
      <c r="A46" s="35" t="s">
        <v>119</v>
      </c>
      <c r="B46" s="35" t="s">
        <v>120</v>
      </c>
      <c r="C46" s="36"/>
      <c r="D46" s="36"/>
      <c r="E46" s="36"/>
      <c r="F46" s="36"/>
      <c r="G46" s="42">
        <f t="shared" si="0"/>
        <v>0</v>
      </c>
      <c r="H46" s="42">
        <f t="shared" si="0"/>
        <v>0</v>
      </c>
    </row>
    <row r="47" spans="1:8" ht="15.75" thickBot="1">
      <c r="A47" s="35" t="s">
        <v>193</v>
      </c>
      <c r="B47" s="35" t="s">
        <v>122</v>
      </c>
      <c r="C47" s="36"/>
      <c r="D47" s="36"/>
      <c r="E47" s="36"/>
      <c r="F47" s="36"/>
      <c r="G47" s="42">
        <f t="shared" si="0"/>
        <v>0</v>
      </c>
      <c r="H47" s="42">
        <f t="shared" si="0"/>
        <v>0</v>
      </c>
    </row>
    <row r="48" spans="1:8" ht="15.75" thickBot="1">
      <c r="A48" s="35" t="s">
        <v>194</v>
      </c>
      <c r="B48" s="35" t="s">
        <v>124</v>
      </c>
      <c r="C48" s="36"/>
      <c r="D48" s="36"/>
      <c r="E48" s="36"/>
      <c r="F48" s="36"/>
      <c r="G48" s="42">
        <f t="shared" si="0"/>
        <v>0</v>
      </c>
      <c r="H48" s="42">
        <f t="shared" si="0"/>
        <v>0</v>
      </c>
    </row>
    <row r="49" spans="1:8" ht="15.75" thickBot="1">
      <c r="A49" s="33" t="s">
        <v>150</v>
      </c>
      <c r="B49" s="33" t="s">
        <v>195</v>
      </c>
      <c r="C49" s="34">
        <f>SUM(C50:C52,C57:C58,C61:C62)</f>
        <v>61194</v>
      </c>
      <c r="D49" s="34">
        <f>SUM(D50:D52,D57:D58,D61:D62)</f>
        <v>67794</v>
      </c>
      <c r="E49" s="34">
        <f>SUM(E50:E52,E57:E58,E61:E62)</f>
        <v>59701</v>
      </c>
      <c r="F49" s="34">
        <f>SUM(F50:F52,F57:F58,F61:F62)</f>
        <v>67794</v>
      </c>
      <c r="G49" s="42">
        <f t="shared" si="0"/>
        <v>1493</v>
      </c>
      <c r="H49" s="42">
        <f t="shared" si="0"/>
        <v>0</v>
      </c>
    </row>
    <row r="50" spans="1:8" ht="15.75" thickBot="1">
      <c r="A50" s="35" t="s">
        <v>126</v>
      </c>
      <c r="B50" s="35" t="s">
        <v>127</v>
      </c>
      <c r="C50" s="36"/>
      <c r="D50" s="36"/>
      <c r="E50" s="36"/>
      <c r="F50" s="36"/>
      <c r="G50" s="42">
        <f t="shared" si="0"/>
        <v>0</v>
      </c>
      <c r="H50" s="42">
        <f t="shared" si="0"/>
        <v>0</v>
      </c>
    </row>
    <row r="51" spans="1:8" ht="15.75" thickBot="1">
      <c r="A51" s="35" t="s">
        <v>129</v>
      </c>
      <c r="B51" s="35" t="s">
        <v>128</v>
      </c>
      <c r="C51" s="36">
        <v>14505</v>
      </c>
      <c r="D51" s="36">
        <v>13386</v>
      </c>
      <c r="E51" s="36">
        <v>13378</v>
      </c>
      <c r="F51" s="36">
        <v>13386</v>
      </c>
      <c r="G51" s="42">
        <f t="shared" si="0"/>
        <v>1127</v>
      </c>
      <c r="H51" s="42">
        <f t="shared" si="0"/>
        <v>0</v>
      </c>
    </row>
    <row r="52" spans="1:8" ht="15.75" thickBot="1">
      <c r="A52" s="35"/>
      <c r="B52" s="35" t="s">
        <v>130</v>
      </c>
      <c r="C52" s="36">
        <f>SUM(C53:C56)</f>
        <v>31029</v>
      </c>
      <c r="D52" s="36">
        <f>SUM(D53:D56)</f>
        <v>30606</v>
      </c>
      <c r="E52" s="36">
        <f>SUM(E53:E56)</f>
        <v>30537</v>
      </c>
      <c r="F52" s="36">
        <f>SUM(F53:F56)</f>
        <v>30606</v>
      </c>
      <c r="G52" s="42">
        <f t="shared" si="0"/>
        <v>492</v>
      </c>
      <c r="H52" s="42">
        <f t="shared" si="0"/>
        <v>0</v>
      </c>
    </row>
    <row r="53" spans="1:8" ht="15.75" thickBot="1">
      <c r="A53" s="35" t="s">
        <v>131</v>
      </c>
      <c r="B53" s="35" t="s">
        <v>189</v>
      </c>
      <c r="C53" s="36"/>
      <c r="D53" s="36"/>
      <c r="E53" s="36"/>
      <c r="F53" s="36"/>
      <c r="G53" s="42">
        <f t="shared" si="0"/>
        <v>0</v>
      </c>
      <c r="H53" s="42">
        <f t="shared" si="0"/>
        <v>0</v>
      </c>
    </row>
    <row r="54" spans="1:8" ht="15.75" thickBot="1">
      <c r="A54" s="35" t="s">
        <v>132</v>
      </c>
      <c r="B54" s="35" t="s">
        <v>190</v>
      </c>
      <c r="C54" s="36">
        <v>30979</v>
      </c>
      <c r="D54" s="36">
        <v>30606</v>
      </c>
      <c r="E54" s="36">
        <v>30537</v>
      </c>
      <c r="F54" s="36">
        <v>30606</v>
      </c>
      <c r="G54" s="42">
        <f t="shared" si="0"/>
        <v>442</v>
      </c>
      <c r="H54" s="42">
        <f t="shared" si="0"/>
        <v>0</v>
      </c>
    </row>
    <row r="55" spans="1:8" ht="15.75" thickBot="1">
      <c r="A55" s="35" t="s">
        <v>133</v>
      </c>
      <c r="B55" s="35" t="s">
        <v>191</v>
      </c>
      <c r="C55" s="36"/>
      <c r="D55" s="36"/>
      <c r="E55" s="36"/>
      <c r="F55" s="36"/>
      <c r="G55" s="42">
        <f t="shared" si="0"/>
        <v>0</v>
      </c>
      <c r="H55" s="42">
        <f t="shared" si="0"/>
        <v>0</v>
      </c>
    </row>
    <row r="56" spans="1:8" ht="42" customHeight="1" thickBot="1">
      <c r="A56" s="35" t="s">
        <v>134</v>
      </c>
      <c r="B56" s="35" t="s">
        <v>196</v>
      </c>
      <c r="C56" s="36">
        <v>50</v>
      </c>
      <c r="D56" s="36"/>
      <c r="E56" s="36"/>
      <c r="F56" s="36"/>
      <c r="G56" s="42">
        <f t="shared" si="0"/>
        <v>50</v>
      </c>
      <c r="H56" s="42">
        <f t="shared" si="0"/>
        <v>0</v>
      </c>
    </row>
    <row r="57" spans="1:8" ht="31.5" customHeight="1" thickBot="1">
      <c r="A57" s="35" t="s">
        <v>136</v>
      </c>
      <c r="B57" s="35" t="s">
        <v>137</v>
      </c>
      <c r="C57" s="36">
        <v>13197</v>
      </c>
      <c r="D57" s="36">
        <v>11129</v>
      </c>
      <c r="E57" s="36">
        <v>11380</v>
      </c>
      <c r="F57" s="36">
        <v>11129</v>
      </c>
      <c r="G57" s="42">
        <f t="shared" si="0"/>
        <v>1817</v>
      </c>
      <c r="H57" s="42">
        <f t="shared" si="0"/>
        <v>0</v>
      </c>
    </row>
    <row r="58" spans="1:8" ht="15.75" thickBot="1">
      <c r="A58" s="35"/>
      <c r="B58" s="35" t="s">
        <v>138</v>
      </c>
      <c r="C58" s="36">
        <f>SUM(C59:C60)</f>
        <v>1452</v>
      </c>
      <c r="D58" s="36">
        <f>SUM(D59:D60)</f>
        <v>8622</v>
      </c>
      <c r="E58" s="36">
        <f>SUM(E59:E60)</f>
        <v>2381</v>
      </c>
      <c r="F58" s="36">
        <f>SUM(F59:F60)</f>
        <v>8622</v>
      </c>
      <c r="G58" s="42">
        <f t="shared" si="0"/>
        <v>-929</v>
      </c>
      <c r="H58" s="42">
        <f t="shared" si="0"/>
        <v>0</v>
      </c>
    </row>
    <row r="59" spans="1:8" ht="15.75" thickBot="1">
      <c r="A59" s="35" t="s">
        <v>139</v>
      </c>
      <c r="B59" s="35" t="s">
        <v>197</v>
      </c>
      <c r="C59" s="36"/>
      <c r="D59" s="36"/>
      <c r="E59" s="36">
        <v>1</v>
      </c>
      <c r="F59" s="36"/>
      <c r="G59" s="42">
        <f t="shared" si="0"/>
        <v>-1</v>
      </c>
      <c r="H59" s="42">
        <f t="shared" si="0"/>
        <v>0</v>
      </c>
    </row>
    <row r="60" spans="1:8" ht="15.75" thickBot="1">
      <c r="A60" s="35" t="s">
        <v>141</v>
      </c>
      <c r="B60" s="35" t="s">
        <v>198</v>
      </c>
      <c r="C60" s="36">
        <v>1452</v>
      </c>
      <c r="D60" s="36">
        <v>8622</v>
      </c>
      <c r="E60" s="36">
        <v>2380</v>
      </c>
      <c r="F60" s="36">
        <v>8622</v>
      </c>
      <c r="G60" s="42">
        <f t="shared" si="0"/>
        <v>-928</v>
      </c>
      <c r="H60" s="42">
        <f t="shared" si="0"/>
        <v>0</v>
      </c>
    </row>
    <row r="61" spans="1:8" ht="15.75" thickBot="1">
      <c r="A61" s="35" t="s">
        <v>143</v>
      </c>
      <c r="B61" s="35" t="s">
        <v>144</v>
      </c>
      <c r="C61" s="36">
        <v>1011</v>
      </c>
      <c r="D61" s="36">
        <v>4051</v>
      </c>
      <c r="E61" s="36">
        <v>2025</v>
      </c>
      <c r="F61" s="36">
        <v>4051</v>
      </c>
      <c r="G61" s="42">
        <f t="shared" si="0"/>
        <v>-1014</v>
      </c>
      <c r="H61" s="42">
        <f t="shared" si="0"/>
        <v>0</v>
      </c>
    </row>
    <row r="62" spans="1:8" ht="15.75" thickBot="1">
      <c r="A62" s="35" t="s">
        <v>199</v>
      </c>
      <c r="B62" s="35" t="s">
        <v>146</v>
      </c>
      <c r="C62" s="36"/>
      <c r="D62" s="36"/>
      <c r="E62" s="36"/>
      <c r="F62" s="36"/>
      <c r="G62" s="42">
        <f t="shared" si="0"/>
        <v>0</v>
      </c>
      <c r="H62" s="42">
        <f t="shared" si="0"/>
        <v>0</v>
      </c>
    </row>
    <row r="63" spans="1:8" ht="23.25" customHeight="1" thickBot="1">
      <c r="A63" s="37"/>
      <c r="B63" s="37" t="s">
        <v>147</v>
      </c>
      <c r="C63" s="38">
        <f>C24+C37+C49</f>
        <v>2511465</v>
      </c>
      <c r="D63" s="38">
        <f>D24+D37+D49</f>
        <v>2536408</v>
      </c>
      <c r="E63" s="38">
        <f>E24+E37+E49</f>
        <v>2516105</v>
      </c>
      <c r="F63" s="38">
        <f>F24+F37+F49</f>
        <v>2536408</v>
      </c>
      <c r="G63" s="42">
        <f t="shared" si="0"/>
        <v>-4640</v>
      </c>
      <c r="H63" s="42">
        <f t="shared" si="0"/>
        <v>0</v>
      </c>
    </row>
    <row r="64" spans="3:4" ht="15">
      <c r="C64" s="42">
        <f>C63-C23</f>
        <v>0</v>
      </c>
      <c r="D64" s="42">
        <f>D63-D23</f>
        <v>0</v>
      </c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C34">
      <selection activeCell="E55" sqref="E55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19.8515625" style="0" customWidth="1"/>
    <col min="4" max="4" width="21.28125" style="0" customWidth="1"/>
    <col min="5" max="5" width="28.57421875" style="0" bestFit="1" customWidth="1"/>
    <col min="6" max="6" width="15.28125" style="0" bestFit="1" customWidth="1"/>
  </cols>
  <sheetData>
    <row r="1" spans="1:4" ht="21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214</v>
      </c>
      <c r="D3" s="29" t="s">
        <v>207</v>
      </c>
    </row>
    <row r="4" spans="1:4" ht="18.75" customHeight="1" thickBot="1">
      <c r="A4" s="33" t="s">
        <v>150</v>
      </c>
      <c r="B4" s="33" t="s">
        <v>153</v>
      </c>
      <c r="C4" s="34">
        <f>SUM(C5:C11)</f>
        <v>4520226</v>
      </c>
      <c r="D4" s="34">
        <f>SUM(D5:D11)</f>
        <v>4555301</v>
      </c>
    </row>
    <row r="5" spans="1:4" ht="34.5" thickBot="1">
      <c r="A5" s="35" t="s">
        <v>200</v>
      </c>
      <c r="B5" s="35" t="s">
        <v>30</v>
      </c>
      <c r="C5" s="36">
        <v>4109446</v>
      </c>
      <c r="D5" s="36">
        <v>4153256</v>
      </c>
    </row>
    <row r="6" spans="1:4" ht="45.75" thickBot="1">
      <c r="A6" s="35" t="s">
        <v>201</v>
      </c>
      <c r="B6" s="35" t="s">
        <v>38</v>
      </c>
      <c r="C6" s="36">
        <v>7257</v>
      </c>
      <c r="D6" s="36">
        <v>7284</v>
      </c>
    </row>
    <row r="7" spans="1:4" ht="15.75" thickBot="1">
      <c r="A7" s="35" t="s">
        <v>202</v>
      </c>
      <c r="B7" s="35" t="s">
        <v>43</v>
      </c>
      <c r="C7" s="36">
        <v>9941</v>
      </c>
      <c r="D7" s="36">
        <v>10231</v>
      </c>
    </row>
    <row r="8" spans="1:4" ht="29.25" customHeight="1" thickBot="1">
      <c r="A8" s="35" t="s">
        <v>47</v>
      </c>
      <c r="B8" s="35" t="s">
        <v>48</v>
      </c>
      <c r="C8" s="36">
        <v>253775</v>
      </c>
      <c r="D8" s="36">
        <v>248625</v>
      </c>
    </row>
    <row r="9" spans="1:4" ht="35.25" customHeight="1" thickBot="1">
      <c r="A9" s="35" t="s">
        <v>49</v>
      </c>
      <c r="B9" s="35" t="s">
        <v>50</v>
      </c>
      <c r="C9" s="36">
        <v>139713</v>
      </c>
      <c r="D9" s="36">
        <v>135797</v>
      </c>
    </row>
    <row r="10" spans="1:4" ht="15.75" thickBot="1">
      <c r="A10" s="35"/>
      <c r="B10" s="35" t="s">
        <v>51</v>
      </c>
      <c r="C10" s="36">
        <v>94</v>
      </c>
      <c r="D10" s="36">
        <v>108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630407</v>
      </c>
      <c r="D12" s="34">
        <f>SUM(D13:D15,D19:D22)</f>
        <v>538336</v>
      </c>
    </row>
    <row r="13" spans="1:4" ht="23.25" thickBot="1">
      <c r="A13" s="35" t="s">
        <v>203</v>
      </c>
      <c r="B13" s="35" t="s">
        <v>55</v>
      </c>
      <c r="C13" s="36">
        <v>4019</v>
      </c>
      <c r="D13" s="36">
        <v>4019</v>
      </c>
    </row>
    <row r="14" spans="1:4" ht="15.75" thickBot="1">
      <c r="A14" s="35" t="s">
        <v>64</v>
      </c>
      <c r="B14" s="35" t="s">
        <v>63</v>
      </c>
      <c r="C14" s="36">
        <v>5262</v>
      </c>
      <c r="D14" s="36">
        <v>5640</v>
      </c>
    </row>
    <row r="15" spans="1:4" ht="15.75" thickBot="1">
      <c r="A15" s="35"/>
      <c r="B15" s="35" t="s">
        <v>66</v>
      </c>
      <c r="C15" s="36">
        <f>SUM(C16:C18)</f>
        <v>202119</v>
      </c>
      <c r="D15" s="36">
        <f>SUM(D16:D18)</f>
        <v>166412</v>
      </c>
    </row>
    <row r="16" spans="1:4" ht="24" customHeight="1" thickBot="1">
      <c r="A16" s="35" t="s">
        <v>169</v>
      </c>
      <c r="B16" s="35" t="s">
        <v>170</v>
      </c>
      <c r="C16" s="36">
        <v>158797</v>
      </c>
      <c r="D16" s="36">
        <v>135529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43322</v>
      </c>
      <c r="D18" s="36">
        <v>30883</v>
      </c>
    </row>
    <row r="19" spans="1:4" ht="46.5" customHeight="1" thickBot="1">
      <c r="A19" s="35" t="s">
        <v>72</v>
      </c>
      <c r="B19" s="35" t="s">
        <v>73</v>
      </c>
      <c r="C19" s="36">
        <v>20296</v>
      </c>
      <c r="D19" s="36">
        <v>9157</v>
      </c>
    </row>
    <row r="20" spans="1:4" ht="52.5" customHeight="1" thickBot="1">
      <c r="A20" s="35" t="s">
        <v>74</v>
      </c>
      <c r="B20" s="35" t="s">
        <v>75</v>
      </c>
      <c r="C20" s="36">
        <v>7916</v>
      </c>
      <c r="D20" s="36">
        <v>10148</v>
      </c>
    </row>
    <row r="21" spans="1:4" ht="15.75" thickBot="1">
      <c r="A21" s="35" t="s">
        <v>76</v>
      </c>
      <c r="B21" s="35" t="s">
        <v>77</v>
      </c>
      <c r="C21" s="36">
        <v>3569</v>
      </c>
      <c r="D21" s="36">
        <v>3599</v>
      </c>
    </row>
    <row r="22" spans="1:4" ht="15.75" thickBot="1">
      <c r="A22" s="35"/>
      <c r="B22" s="35" t="s">
        <v>78</v>
      </c>
      <c r="C22" s="36">
        <v>387226</v>
      </c>
      <c r="D22" s="36">
        <v>339361</v>
      </c>
    </row>
    <row r="23" spans="1:4" ht="25.5" customHeight="1" thickBot="1">
      <c r="A23" s="37"/>
      <c r="B23" s="37" t="s">
        <v>79</v>
      </c>
      <c r="C23" s="38">
        <f>C4+C12</f>
        <v>5150633</v>
      </c>
      <c r="D23" s="38">
        <f>D4+D12</f>
        <v>5093637</v>
      </c>
    </row>
    <row r="24" spans="1:4" ht="15.75" thickBot="1">
      <c r="A24" s="33" t="s">
        <v>150</v>
      </c>
      <c r="B24" s="33" t="s">
        <v>173</v>
      </c>
      <c r="C24" s="34">
        <f>C25+C35+C36</f>
        <v>3515741</v>
      </c>
      <c r="D24" s="34">
        <f>D25+D35+D36</f>
        <v>3482970</v>
      </c>
    </row>
    <row r="25" spans="1:4" ht="15.75" thickBot="1">
      <c r="A25" s="35"/>
      <c r="B25" s="35" t="s">
        <v>81</v>
      </c>
      <c r="C25" s="36">
        <f>SUM(C26:C34)</f>
        <v>2794812</v>
      </c>
      <c r="D25" s="36">
        <f>SUM(D26:D34)</f>
        <v>2764653</v>
      </c>
    </row>
    <row r="26" spans="1:4" ht="15.75" thickBot="1">
      <c r="A26" s="35" t="s">
        <v>174</v>
      </c>
      <c r="B26" s="35" t="s">
        <v>175</v>
      </c>
      <c r="C26" s="36">
        <v>1074032</v>
      </c>
      <c r="D26" s="36">
        <v>1074032</v>
      </c>
    </row>
    <row r="27" spans="1:4" ht="15.75" thickBot="1">
      <c r="A27" s="35"/>
      <c r="B27" s="35" t="s">
        <v>176</v>
      </c>
      <c r="C27" s="36">
        <v>1074032</v>
      </c>
      <c r="D27" s="36">
        <v>1074032</v>
      </c>
    </row>
    <row r="28" spans="1:4" ht="15.75" thickBot="1">
      <c r="A28" s="35" t="s">
        <v>177</v>
      </c>
      <c r="B28" s="35" t="s">
        <v>178</v>
      </c>
      <c r="C28" s="36">
        <v>443680</v>
      </c>
      <c r="D28" s="36">
        <v>268482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/>
      <c r="D30" s="36">
        <v>261886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203068</v>
      </c>
      <c r="D32" s="36">
        <v>209971</v>
      </c>
    </row>
    <row r="33" spans="1:4" ht="15.75" thickBot="1">
      <c r="A33" s="35" t="s">
        <v>93</v>
      </c>
      <c r="B33" s="35" t="s">
        <v>183</v>
      </c>
      <c r="C33" s="36"/>
      <c r="D33" s="36">
        <v>-123750</v>
      </c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>
        <v>720929</v>
      </c>
      <c r="D36" s="36">
        <v>718317</v>
      </c>
    </row>
    <row r="37" spans="1:4" ht="15.75" thickBot="1">
      <c r="A37" s="33" t="s">
        <v>150</v>
      </c>
      <c r="B37" s="33" t="s">
        <v>185</v>
      </c>
      <c r="C37" s="34">
        <f>SUM(C38:C39,C44:C48)</f>
        <v>777488</v>
      </c>
      <c r="D37" s="34">
        <f>SUM(D38:D39,D44:D48)</f>
        <v>774146</v>
      </c>
    </row>
    <row r="38" spans="1:4" ht="15.75" thickBot="1">
      <c r="A38" s="35" t="s">
        <v>104</v>
      </c>
      <c r="B38" s="35" t="s">
        <v>101</v>
      </c>
      <c r="C38" s="36">
        <v>400905</v>
      </c>
      <c r="D38" s="36">
        <v>379462</v>
      </c>
    </row>
    <row r="39" spans="1:4" ht="15.75" thickBot="1">
      <c r="A39" s="35"/>
      <c r="B39" s="35" t="s">
        <v>106</v>
      </c>
      <c r="C39" s="36">
        <f>SUM(C40:C43)</f>
        <v>98571</v>
      </c>
      <c r="D39" s="36">
        <f>SUM(D40:D43)</f>
        <v>97957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98571</v>
      </c>
      <c r="D43" s="36">
        <v>97957</v>
      </c>
    </row>
    <row r="44" spans="1:4" ht="15.75" thickBot="1">
      <c r="A44" s="35" t="s">
        <v>115</v>
      </c>
      <c r="B44" s="35" t="s">
        <v>116</v>
      </c>
      <c r="C44" s="36">
        <v>252619</v>
      </c>
      <c r="D44" s="36">
        <v>269762</v>
      </c>
    </row>
    <row r="45" spans="1:4" ht="15.75" thickBot="1">
      <c r="A45" s="35" t="s">
        <v>117</v>
      </c>
      <c r="B45" s="35" t="s">
        <v>118</v>
      </c>
      <c r="C45" s="36">
        <v>1807</v>
      </c>
      <c r="D45" s="36">
        <v>1800</v>
      </c>
    </row>
    <row r="46" spans="1:4" ht="15.75" thickBot="1">
      <c r="A46" s="35" t="s">
        <v>119</v>
      </c>
      <c r="B46" s="35" t="s">
        <v>120</v>
      </c>
      <c r="C46" s="36">
        <v>23586</v>
      </c>
      <c r="D46" s="36">
        <v>25165</v>
      </c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857404</v>
      </c>
      <c r="D49" s="34">
        <f>SUM(D50:D52,D57:D58,D61:D62)</f>
        <v>836521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>
        <v>95540</v>
      </c>
      <c r="D51" s="36">
        <v>94893</v>
      </c>
    </row>
    <row r="52" spans="1:4" ht="15.75" thickBot="1">
      <c r="A52" s="35"/>
      <c r="B52" s="35" t="s">
        <v>130</v>
      </c>
      <c r="C52" s="36">
        <f>SUM(C53:C56)</f>
        <v>588918</v>
      </c>
      <c r="D52" s="36">
        <f>SUM(D53:D56)</f>
        <v>567745</v>
      </c>
    </row>
    <row r="53" spans="1:4" ht="15.75" thickBot="1">
      <c r="A53" s="35" t="s">
        <v>131</v>
      </c>
      <c r="B53" s="35" t="s">
        <v>189</v>
      </c>
      <c r="C53" s="36">
        <v>503898</v>
      </c>
      <c r="D53" s="36">
        <v>505864</v>
      </c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85020</v>
      </c>
      <c r="D56" s="36">
        <v>61881</v>
      </c>
    </row>
    <row r="57" spans="1:4" ht="31.5" customHeight="1" thickBot="1">
      <c r="A57" s="35" t="s">
        <v>136</v>
      </c>
      <c r="B57" s="35" t="s">
        <v>137</v>
      </c>
      <c r="C57" s="36">
        <v>34275</v>
      </c>
      <c r="D57" s="36">
        <v>34008</v>
      </c>
    </row>
    <row r="58" spans="1:4" ht="15.75" thickBot="1">
      <c r="A58" s="35"/>
      <c r="B58" s="35" t="s">
        <v>138</v>
      </c>
      <c r="C58" s="36">
        <f>SUM(C59:C60)</f>
        <v>133311</v>
      </c>
      <c r="D58" s="36">
        <f>SUM(D59:D60)</f>
        <v>134668</v>
      </c>
    </row>
    <row r="59" spans="1:4" ht="15.75" thickBot="1">
      <c r="A59" s="35" t="s">
        <v>139</v>
      </c>
      <c r="B59" s="35" t="s">
        <v>197</v>
      </c>
      <c r="C59" s="36">
        <v>24230</v>
      </c>
      <c r="D59" s="36">
        <v>30024</v>
      </c>
    </row>
    <row r="60" spans="1:4" ht="15.75" thickBot="1">
      <c r="A60" s="35" t="s">
        <v>141</v>
      </c>
      <c r="B60" s="35" t="s">
        <v>198</v>
      </c>
      <c r="C60" s="36">
        <v>109081</v>
      </c>
      <c r="D60" s="36">
        <v>104644</v>
      </c>
    </row>
    <row r="61" spans="1:4" ht="15.75" thickBot="1">
      <c r="A61" s="35" t="s">
        <v>143</v>
      </c>
      <c r="B61" s="35" t="s">
        <v>144</v>
      </c>
      <c r="C61" s="36">
        <v>5360</v>
      </c>
      <c r="D61" s="36">
        <v>5207</v>
      </c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5150633</v>
      </c>
      <c r="D63" s="38">
        <f>D24+D37+D49</f>
        <v>5093637</v>
      </c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C43">
      <selection activeCell="E56" sqref="E56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0</v>
      </c>
      <c r="D4" s="34">
        <f>SUM(D5:D11)</f>
        <v>0</v>
      </c>
    </row>
    <row r="5" spans="1:4" ht="34.5" thickBot="1">
      <c r="A5" s="35" t="s">
        <v>200</v>
      </c>
      <c r="B5" s="35" t="s">
        <v>30</v>
      </c>
      <c r="C5" s="36"/>
      <c r="D5" s="36"/>
    </row>
    <row r="6" spans="1:4" ht="45.75" thickBot="1">
      <c r="A6" s="35" t="s">
        <v>201</v>
      </c>
      <c r="B6" s="35" t="s">
        <v>38</v>
      </c>
      <c r="C6" s="36"/>
      <c r="D6" s="36"/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/>
      <c r="D9" s="36"/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259</v>
      </c>
      <c r="D12" s="34">
        <f>SUM(D13:D15,D19:D22)</f>
        <v>266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/>
      <c r="D14" s="36"/>
    </row>
    <row r="15" spans="1:4" ht="15.75" thickBot="1">
      <c r="A15" s="35"/>
      <c r="B15" s="35" t="s">
        <v>66</v>
      </c>
      <c r="C15" s="36">
        <f>SUM(C16:C18)</f>
        <v>5</v>
      </c>
      <c r="D15" s="36">
        <f>SUM(D16:D18)</f>
        <v>205</v>
      </c>
    </row>
    <row r="16" spans="1:4" ht="24" customHeight="1" thickBot="1">
      <c r="A16" s="35" t="s">
        <v>169</v>
      </c>
      <c r="B16" s="35" t="s">
        <v>170</v>
      </c>
      <c r="C16" s="36"/>
      <c r="D16" s="36">
        <v>200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5</v>
      </c>
      <c r="D18" s="36">
        <v>5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/>
      <c r="D20" s="36"/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254</v>
      </c>
      <c r="D22" s="36">
        <v>61</v>
      </c>
    </row>
    <row r="23" spans="1:4" ht="25.5" customHeight="1" thickBot="1">
      <c r="A23" s="37"/>
      <c r="B23" s="37" t="s">
        <v>79</v>
      </c>
      <c r="C23" s="38">
        <f>C4+C12</f>
        <v>259</v>
      </c>
      <c r="D23" s="38">
        <f>D4+D12</f>
        <v>266</v>
      </c>
    </row>
    <row r="24" spans="1:4" ht="15.75" thickBot="1">
      <c r="A24" s="33" t="s">
        <v>150</v>
      </c>
      <c r="B24" s="33" t="s">
        <v>173</v>
      </c>
      <c r="C24" s="34">
        <f>C25+C35+C36</f>
        <v>256</v>
      </c>
      <c r="D24" s="34">
        <f>D25+D35+D36</f>
        <v>260</v>
      </c>
    </row>
    <row r="25" spans="1:4" ht="15.75" thickBot="1">
      <c r="A25" s="35"/>
      <c r="B25" s="35" t="s">
        <v>81</v>
      </c>
      <c r="C25" s="36">
        <f>SUM(C26:C34)</f>
        <v>256</v>
      </c>
      <c r="D25" s="36">
        <f>SUM(D26:D34)</f>
        <v>260</v>
      </c>
    </row>
    <row r="26" spans="1:4" ht="15.75" thickBot="1">
      <c r="A26" s="35" t="s">
        <v>174</v>
      </c>
      <c r="B26" s="35" t="s">
        <v>175</v>
      </c>
      <c r="C26" s="36">
        <v>4</v>
      </c>
      <c r="D26" s="36">
        <v>4</v>
      </c>
    </row>
    <row r="27" spans="1:4" ht="15.75" thickBot="1">
      <c r="A27" s="35"/>
      <c r="B27" s="35" t="s">
        <v>176</v>
      </c>
      <c r="C27" s="36">
        <v>16</v>
      </c>
      <c r="D27" s="36">
        <v>16</v>
      </c>
    </row>
    <row r="28" spans="1:4" ht="15.75" thickBot="1">
      <c r="A28" s="35" t="s">
        <v>177</v>
      </c>
      <c r="B28" s="35" t="s">
        <v>178</v>
      </c>
      <c r="C28" s="36">
        <v>253</v>
      </c>
      <c r="D28" s="36">
        <v>253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-13</v>
      </c>
      <c r="D30" s="36">
        <v>-7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-4</v>
      </c>
      <c r="D32" s="36">
        <v>-6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0</v>
      </c>
      <c r="D37" s="34">
        <f>SUM(D38:D39,D44:D48)</f>
        <v>0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/>
      <c r="D43" s="36"/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3</v>
      </c>
      <c r="D49" s="34">
        <f>SUM(D50:D52,D57:D58,D61:D62)</f>
        <v>6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0</v>
      </c>
      <c r="D52" s="36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3</v>
      </c>
      <c r="D58" s="36">
        <f>SUM(D59:D60)</f>
        <v>6</v>
      </c>
    </row>
    <row r="59" spans="1:4" ht="15.75" thickBot="1">
      <c r="A59" s="35" t="s">
        <v>139</v>
      </c>
      <c r="B59" s="35" t="s">
        <v>197</v>
      </c>
      <c r="C59" s="36">
        <v>0</v>
      </c>
      <c r="D59" s="36">
        <v>0</v>
      </c>
    </row>
    <row r="60" spans="1:4" ht="15.75" thickBot="1">
      <c r="A60" s="35" t="s">
        <v>141</v>
      </c>
      <c r="B60" s="35" t="s">
        <v>198</v>
      </c>
      <c r="C60" s="36">
        <v>3</v>
      </c>
      <c r="D60" s="36">
        <v>6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259</v>
      </c>
      <c r="D63" s="38">
        <f>D24+D37+D49</f>
        <v>266</v>
      </c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B36">
      <selection activeCell="B54" sqref="B54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140582</v>
      </c>
      <c r="D4" s="34">
        <f>SUM(D5:D11)</f>
        <v>128485</v>
      </c>
    </row>
    <row r="5" spans="1:4" ht="34.5" thickBot="1">
      <c r="A5" s="35" t="s">
        <v>200</v>
      </c>
      <c r="B5" s="35" t="s">
        <v>30</v>
      </c>
      <c r="C5" s="36"/>
      <c r="D5" s="36"/>
    </row>
    <row r="6" spans="1:4" ht="45.75" thickBot="1">
      <c r="A6" s="35" t="s">
        <v>201</v>
      </c>
      <c r="B6" s="35" t="s">
        <v>38</v>
      </c>
      <c r="C6" s="36"/>
      <c r="D6" s="36"/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>
        <v>140212</v>
      </c>
      <c r="D8" s="36">
        <v>128115</v>
      </c>
    </row>
    <row r="9" spans="1:4" ht="35.25" customHeight="1" thickBot="1">
      <c r="A9" s="35" t="s">
        <v>49</v>
      </c>
      <c r="B9" s="35" t="s">
        <v>50</v>
      </c>
      <c r="C9" s="36">
        <v>370</v>
      </c>
      <c r="D9" s="36">
        <v>370</v>
      </c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22469</v>
      </c>
      <c r="D12" s="34">
        <f>SUM(D13:D15,D19:D22)</f>
        <v>17782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/>
      <c r="D14" s="36"/>
    </row>
    <row r="15" spans="1:4" ht="15.75" thickBot="1">
      <c r="A15" s="35"/>
      <c r="B15" s="35" t="s">
        <v>66</v>
      </c>
      <c r="C15" s="36">
        <v>7084</v>
      </c>
      <c r="D15" s="36">
        <v>6049</v>
      </c>
    </row>
    <row r="16" spans="1:4" ht="24" customHeight="1" thickBot="1">
      <c r="A16" s="35" t="s">
        <v>169</v>
      </c>
      <c r="B16" s="35" t="s">
        <v>170</v>
      </c>
      <c r="C16" s="36"/>
      <c r="D16" s="36"/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/>
      <c r="D18" s="36"/>
    </row>
    <row r="19" spans="1:4" ht="46.5" customHeight="1" thickBot="1">
      <c r="A19" s="35" t="s">
        <v>72</v>
      </c>
      <c r="B19" s="35" t="s">
        <v>73</v>
      </c>
      <c r="C19" s="36">
        <v>14261</v>
      </c>
      <c r="D19" s="36">
        <v>10983</v>
      </c>
    </row>
    <row r="20" spans="1:4" ht="52.5" customHeight="1" thickBot="1">
      <c r="A20" s="35" t="s">
        <v>74</v>
      </c>
      <c r="B20" s="35" t="s">
        <v>75</v>
      </c>
      <c r="C20" s="36"/>
      <c r="D20" s="36"/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1124</v>
      </c>
      <c r="D22" s="36">
        <v>750</v>
      </c>
    </row>
    <row r="23" spans="1:4" ht="25.5" customHeight="1" thickBot="1">
      <c r="A23" s="37"/>
      <c r="B23" s="37" t="s">
        <v>79</v>
      </c>
      <c r="C23" s="38">
        <f>C4+C12</f>
        <v>163051</v>
      </c>
      <c r="D23" s="38">
        <f>D4+D12</f>
        <v>146267</v>
      </c>
    </row>
    <row r="24" spans="1:4" ht="15.75" thickBot="1">
      <c r="A24" s="33" t="s">
        <v>150</v>
      </c>
      <c r="B24" s="33" t="s">
        <v>173</v>
      </c>
      <c r="C24" s="34">
        <f>C25+C35+C36</f>
        <v>148834</v>
      </c>
      <c r="D24" s="34">
        <f>D25+D35+D36</f>
        <v>144921</v>
      </c>
    </row>
    <row r="25" spans="1:4" ht="15.75" thickBot="1">
      <c r="A25" s="35"/>
      <c r="B25" s="35" t="s">
        <v>81</v>
      </c>
      <c r="C25" s="36">
        <f>SUM(C26:C34)</f>
        <v>148834</v>
      </c>
      <c r="D25" s="36">
        <f>SUM(D26:D34)</f>
        <v>144921</v>
      </c>
    </row>
    <row r="26" spans="1:4" ht="15.75" thickBot="1">
      <c r="A26" s="35" t="s">
        <v>174</v>
      </c>
      <c r="B26" s="35" t="s">
        <v>175</v>
      </c>
      <c r="C26" s="36">
        <v>80600</v>
      </c>
      <c r="D26" s="36">
        <v>80600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64321</v>
      </c>
      <c r="D28" s="36">
        <v>60648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/>
      <c r="D30" s="36"/>
    </row>
    <row r="31" spans="1:4" ht="15.75" thickBot="1">
      <c r="A31" s="35"/>
      <c r="B31" s="35" t="s">
        <v>181</v>
      </c>
      <c r="C31" s="36"/>
      <c r="D31" s="36"/>
    </row>
    <row r="32" spans="1:5" ht="15.75" thickBot="1">
      <c r="A32" s="35"/>
      <c r="B32" s="35" t="s">
        <v>182</v>
      </c>
      <c r="C32" s="36">
        <v>3913</v>
      </c>
      <c r="D32" s="36">
        <v>3673</v>
      </c>
      <c r="E32">
        <v>1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5150</v>
      </c>
      <c r="D37" s="34">
        <f>SUM(D38:D39,D44:D48)</f>
        <v>0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/>
      <c r="D43" s="36"/>
    </row>
    <row r="44" spans="1:4" ht="15.75" thickBot="1">
      <c r="A44" s="35" t="s">
        <v>115</v>
      </c>
      <c r="B44" s="35" t="s">
        <v>116</v>
      </c>
      <c r="C44" s="36">
        <v>5150</v>
      </c>
      <c r="D44" s="36">
        <v>0</v>
      </c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9067</v>
      </c>
      <c r="D49" s="34">
        <f>SUM(D50:D52,D57:D58,D61:D62)</f>
        <v>1346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2</v>
      </c>
      <c r="D52" s="36">
        <f>SUM(D53:D56)</f>
        <v>2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2</v>
      </c>
      <c r="D56" s="36">
        <v>2</v>
      </c>
    </row>
    <row r="57" spans="1:4" ht="31.5" customHeight="1" thickBot="1">
      <c r="A57" s="35" t="s">
        <v>136</v>
      </c>
      <c r="B57" s="35" t="s">
        <v>137</v>
      </c>
      <c r="C57" s="36">
        <v>9026</v>
      </c>
      <c r="D57" s="36">
        <v>1239</v>
      </c>
    </row>
    <row r="58" spans="1:4" ht="15.75" thickBot="1">
      <c r="A58" s="35"/>
      <c r="B58" s="35" t="s">
        <v>138</v>
      </c>
      <c r="C58" s="36">
        <f>SUM(C59:C60)</f>
        <v>39</v>
      </c>
      <c r="D58" s="36">
        <f>SUM(D59:D60)</f>
        <v>105</v>
      </c>
    </row>
    <row r="59" spans="1:4" ht="15.75" thickBot="1">
      <c r="A59" s="35" t="s">
        <v>139</v>
      </c>
      <c r="B59" s="35" t="s">
        <v>197</v>
      </c>
      <c r="C59" s="36"/>
      <c r="D59" s="36"/>
    </row>
    <row r="60" spans="1:4" ht="15.75" thickBot="1">
      <c r="A60" s="35" t="s">
        <v>141</v>
      </c>
      <c r="B60" s="35" t="s">
        <v>198</v>
      </c>
      <c r="C60" s="36">
        <v>39</v>
      </c>
      <c r="D60" s="36">
        <v>105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163051</v>
      </c>
      <c r="D63" s="38">
        <f>D24+D37+D49</f>
        <v>146267</v>
      </c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C37">
      <selection activeCell="E55" sqref="E55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41">
        <v>43709</v>
      </c>
      <c r="D3" s="41">
        <v>43435</v>
      </c>
    </row>
    <row r="4" spans="1:4" ht="18.75" customHeight="1" thickBot="1">
      <c r="A4" s="33" t="s">
        <v>150</v>
      </c>
      <c r="B4" s="33" t="s">
        <v>153</v>
      </c>
      <c r="C4" s="34">
        <f>SUM(C5:C11)</f>
        <v>101108</v>
      </c>
      <c r="D4" s="34">
        <f>SUM(D5:D11)</f>
        <v>100917</v>
      </c>
    </row>
    <row r="5" spans="1:4" ht="34.5" thickBot="1">
      <c r="A5" s="35" t="s">
        <v>200</v>
      </c>
      <c r="B5" s="35" t="s">
        <v>30</v>
      </c>
      <c r="C5" s="36">
        <v>88248</v>
      </c>
      <c r="D5" s="36">
        <v>76728</v>
      </c>
    </row>
    <row r="6" spans="1:4" ht="45.75" thickBot="1">
      <c r="A6" s="35" t="s">
        <v>201</v>
      </c>
      <c r="B6" s="35" t="s">
        <v>38</v>
      </c>
      <c r="C6" s="36">
        <v>11492</v>
      </c>
      <c r="D6" s="36">
        <v>21040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>
        <v>131</v>
      </c>
      <c r="D9" s="36">
        <v>97</v>
      </c>
    </row>
    <row r="10" spans="1:4" ht="15.75" thickBot="1">
      <c r="A10" s="35"/>
      <c r="B10" s="35" t="s">
        <v>51</v>
      </c>
      <c r="C10" s="36">
        <v>1237</v>
      </c>
      <c r="D10" s="36">
        <v>3052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17389</v>
      </c>
      <c r="D12" s="34">
        <f>SUM(D13:D15,D19:D22)</f>
        <v>12187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1291</v>
      </c>
      <c r="D14" s="36">
        <v>755</v>
      </c>
    </row>
    <row r="15" spans="1:4" ht="15.75" thickBot="1">
      <c r="A15" s="35"/>
      <c r="B15" s="35" t="s">
        <v>66</v>
      </c>
      <c r="C15" s="36">
        <f>SUM(C16:C18)</f>
        <v>6303</v>
      </c>
      <c r="D15" s="36">
        <f>SUM(D16:D18)</f>
        <v>6158</v>
      </c>
    </row>
    <row r="16" spans="1:4" ht="24" customHeight="1" thickBot="1">
      <c r="A16" s="35" t="s">
        <v>169</v>
      </c>
      <c r="B16" s="35" t="s">
        <v>170</v>
      </c>
      <c r="C16" s="36">
        <v>5692</v>
      </c>
      <c r="D16" s="36">
        <v>5836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611</v>
      </c>
      <c r="D18" s="36">
        <v>322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>
        <v>5985</v>
      </c>
      <c r="D20" s="36">
        <v>2042</v>
      </c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3810</v>
      </c>
      <c r="D22" s="36">
        <v>3232</v>
      </c>
    </row>
    <row r="23" spans="1:4" ht="25.5" customHeight="1" thickBot="1">
      <c r="A23" s="37"/>
      <c r="B23" s="37" t="s">
        <v>79</v>
      </c>
      <c r="C23" s="38">
        <f>C4+C12</f>
        <v>118497</v>
      </c>
      <c r="D23" s="38">
        <f>D4+D12</f>
        <v>113104</v>
      </c>
    </row>
    <row r="24" spans="1:4" ht="15.75" thickBot="1">
      <c r="A24" s="33" t="s">
        <v>150</v>
      </c>
      <c r="B24" s="33" t="s">
        <v>173</v>
      </c>
      <c r="C24" s="34">
        <f>C25+C35+C36</f>
        <v>-16604</v>
      </c>
      <c r="D24" s="34">
        <f>D25+D35+D36</f>
        <v>-17622</v>
      </c>
    </row>
    <row r="25" spans="1:4" ht="15.75" thickBot="1">
      <c r="A25" s="35"/>
      <c r="B25" s="35" t="s">
        <v>81</v>
      </c>
      <c r="C25" s="36">
        <f>SUM(C26:C34)</f>
        <v>-16604</v>
      </c>
      <c r="D25" s="36">
        <f>SUM(D26:D34)</f>
        <v>-17622</v>
      </c>
    </row>
    <row r="26" spans="1:4" ht="15.75" thickBot="1">
      <c r="A26" s="35" t="s">
        <v>174</v>
      </c>
      <c r="B26" s="35" t="s">
        <v>175</v>
      </c>
      <c r="C26" s="36">
        <v>60</v>
      </c>
      <c r="D26" s="36">
        <v>60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-1</v>
      </c>
      <c r="D28" s="36">
        <v>-1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-17681</v>
      </c>
      <c r="D30" s="36">
        <v>-16545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1018</v>
      </c>
      <c r="D32" s="36">
        <v>-1136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114564</v>
      </c>
      <c r="D37" s="34">
        <f>SUM(D38:D39,D44:D48)</f>
        <v>114858</v>
      </c>
    </row>
    <row r="38" spans="1:4" ht="15.75" thickBot="1">
      <c r="A38" s="35" t="s">
        <v>104</v>
      </c>
      <c r="B38" s="35" t="s">
        <v>101</v>
      </c>
      <c r="C38" s="36">
        <v>2393</v>
      </c>
      <c r="D38" s="36">
        <v>2737</v>
      </c>
    </row>
    <row r="39" spans="1:4" ht="15.75" thickBot="1">
      <c r="A39" s="35"/>
      <c r="B39" s="35" t="s">
        <v>106</v>
      </c>
      <c r="C39" s="36">
        <f>SUM(C40:C43)</f>
        <v>171</v>
      </c>
      <c r="D39" s="36">
        <f>SUM(D40:D43)</f>
        <v>121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171</v>
      </c>
      <c r="D43" s="36">
        <v>121</v>
      </c>
    </row>
    <row r="44" spans="1:4" ht="15.75" thickBot="1">
      <c r="A44" s="35" t="s">
        <v>115</v>
      </c>
      <c r="B44" s="35" t="s">
        <v>116</v>
      </c>
      <c r="C44" s="36">
        <v>112000</v>
      </c>
      <c r="D44" s="36">
        <v>112000</v>
      </c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20537</v>
      </c>
      <c r="D49" s="34">
        <f>SUM(D50:D52,D57:D58,D61:D62)</f>
        <v>15868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>
        <v>16</v>
      </c>
      <c r="D51" s="36"/>
    </row>
    <row r="52" spans="1:4" ht="15.75" thickBot="1">
      <c r="A52" s="35"/>
      <c r="B52" s="35" t="s">
        <v>130</v>
      </c>
      <c r="C52" s="36">
        <f>SUM(C53:C56)</f>
        <v>119</v>
      </c>
      <c r="D52" s="36">
        <f>SUM(D53:D56)</f>
        <v>303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119</v>
      </c>
      <c r="D56" s="36">
        <v>303</v>
      </c>
    </row>
    <row r="57" spans="1:4" ht="31.5" customHeight="1" thickBot="1">
      <c r="A57" s="35" t="s">
        <v>136</v>
      </c>
      <c r="B57" s="35" t="s">
        <v>137</v>
      </c>
      <c r="C57" s="36">
        <v>9564</v>
      </c>
      <c r="D57" s="36">
        <v>5417</v>
      </c>
    </row>
    <row r="58" spans="1:4" ht="15.75" thickBot="1">
      <c r="A58" s="35"/>
      <c r="B58" s="35" t="s">
        <v>138</v>
      </c>
      <c r="C58" s="36">
        <f>SUM(C59:C60)</f>
        <v>10838</v>
      </c>
      <c r="D58" s="36">
        <f>SUM(D59:D60)</f>
        <v>10148</v>
      </c>
    </row>
    <row r="59" spans="1:4" ht="15.75" thickBot="1">
      <c r="A59" s="35" t="s">
        <v>139</v>
      </c>
      <c r="B59" s="35" t="s">
        <v>197</v>
      </c>
      <c r="C59" s="36">
        <v>1466</v>
      </c>
      <c r="D59" s="36">
        <v>1621</v>
      </c>
    </row>
    <row r="60" spans="1:4" ht="15.75" thickBot="1">
      <c r="A60" s="35" t="s">
        <v>141</v>
      </c>
      <c r="B60" s="35" t="s">
        <v>198</v>
      </c>
      <c r="C60" s="36">
        <v>9372</v>
      </c>
      <c r="D60" s="36">
        <v>8527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118497</v>
      </c>
      <c r="D63" s="38">
        <f>D24+D37+D49</f>
        <v>113104</v>
      </c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C35">
      <selection activeCell="G58" sqref="G58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31">
        <v>43738</v>
      </c>
      <c r="D3" s="31">
        <v>43465</v>
      </c>
    </row>
    <row r="4" spans="1:4" ht="18.75" customHeight="1" thickBot="1">
      <c r="A4" s="33" t="s">
        <v>150</v>
      </c>
      <c r="B4" s="33" t="s">
        <v>153</v>
      </c>
      <c r="C4" s="34">
        <f>SUM(C5:C11)</f>
        <v>3343</v>
      </c>
      <c r="D4" s="34">
        <f>SUM(D5:D11)</f>
        <v>3405</v>
      </c>
    </row>
    <row r="5" spans="1:4" ht="34.5" thickBot="1">
      <c r="A5" s="35" t="s">
        <v>200</v>
      </c>
      <c r="B5" s="35" t="s">
        <v>30</v>
      </c>
      <c r="C5" s="36">
        <v>34</v>
      </c>
      <c r="D5" s="36">
        <v>35</v>
      </c>
    </row>
    <row r="6" spans="1:4" ht="45.75" thickBot="1">
      <c r="A6" s="35" t="s">
        <v>201</v>
      </c>
      <c r="B6" s="35" t="s">
        <v>38</v>
      </c>
      <c r="C6" s="36">
        <v>2477</v>
      </c>
      <c r="D6" s="36">
        <v>2538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>
        <v>5</v>
      </c>
      <c r="D8" s="36">
        <v>5</v>
      </c>
    </row>
    <row r="9" spans="1:4" ht="35.25" customHeight="1" thickBot="1">
      <c r="A9" s="35" t="s">
        <v>49</v>
      </c>
      <c r="B9" s="35" t="s">
        <v>50</v>
      </c>
      <c r="C9" s="36">
        <v>15</v>
      </c>
      <c r="D9" s="36">
        <v>15</v>
      </c>
    </row>
    <row r="10" spans="1:4" ht="15.75" thickBot="1">
      <c r="A10" s="35"/>
      <c r="B10" s="35" t="s">
        <v>51</v>
      </c>
      <c r="C10" s="36">
        <v>812</v>
      </c>
      <c r="D10" s="36">
        <v>812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7700</v>
      </c>
      <c r="D12" s="34">
        <f>SUM(D13:D15,D19:D22)</f>
        <v>7079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5608</v>
      </c>
      <c r="D14" s="36">
        <v>5569</v>
      </c>
    </row>
    <row r="15" spans="1:4" ht="15.75" thickBot="1">
      <c r="A15" s="35"/>
      <c r="B15" s="35" t="s">
        <v>66</v>
      </c>
      <c r="C15" s="36">
        <f>SUM(C16:C18)</f>
        <v>1745</v>
      </c>
      <c r="D15" s="36">
        <f>SUM(D16:D18)</f>
        <v>1104</v>
      </c>
    </row>
    <row r="16" spans="1:4" ht="24" customHeight="1" thickBot="1">
      <c r="A16" s="35" t="s">
        <v>169</v>
      </c>
      <c r="B16" s="35" t="s">
        <v>170</v>
      </c>
      <c r="C16" s="36">
        <v>1740</v>
      </c>
      <c r="D16" s="36">
        <v>1098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5</v>
      </c>
      <c r="D18" s="36">
        <v>6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/>
      <c r="D20" s="36"/>
    </row>
    <row r="21" spans="1:4" ht="15.75" thickBot="1">
      <c r="A21" s="35" t="s">
        <v>76</v>
      </c>
      <c r="B21" s="35" t="s">
        <v>77</v>
      </c>
      <c r="C21" s="36"/>
      <c r="D21" s="36">
        <v>2</v>
      </c>
    </row>
    <row r="22" spans="1:4" ht="15.75" thickBot="1">
      <c r="A22" s="35"/>
      <c r="B22" s="35" t="s">
        <v>78</v>
      </c>
      <c r="C22" s="36">
        <v>347</v>
      </c>
      <c r="D22" s="36">
        <v>404</v>
      </c>
    </row>
    <row r="23" spans="1:4" ht="25.5" customHeight="1" thickBot="1">
      <c r="A23" s="37"/>
      <c r="B23" s="37" t="s">
        <v>79</v>
      </c>
      <c r="C23" s="38">
        <f>C4+C12</f>
        <v>11043</v>
      </c>
      <c r="D23" s="38">
        <f>D4+D12</f>
        <v>10484</v>
      </c>
    </row>
    <row r="24" spans="1:4" ht="15.75" thickBot="1">
      <c r="A24" s="33" t="s">
        <v>150</v>
      </c>
      <c r="B24" s="33" t="s">
        <v>173</v>
      </c>
      <c r="C24" s="34">
        <f>C25+C35+C36</f>
        <v>9286</v>
      </c>
      <c r="D24" s="34">
        <f>D25+D35+D36</f>
        <v>8687</v>
      </c>
    </row>
    <row r="25" spans="1:4" ht="15.75" thickBot="1">
      <c r="A25" s="35"/>
      <c r="B25" s="35" t="s">
        <v>81</v>
      </c>
      <c r="C25" s="36">
        <f>SUM(C26:C34)</f>
        <v>9239</v>
      </c>
      <c r="D25" s="36">
        <f>SUM(D26:D34)</f>
        <v>8640</v>
      </c>
    </row>
    <row r="26" spans="1:4" ht="15.75" thickBot="1">
      <c r="A26" s="35" t="s">
        <v>174</v>
      </c>
      <c r="B26" s="35" t="s">
        <v>175</v>
      </c>
      <c r="C26" s="36">
        <v>11600</v>
      </c>
      <c r="D26" s="36">
        <v>11600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-415</v>
      </c>
      <c r="D28" s="36">
        <v>-415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-2545</v>
      </c>
      <c r="D30" s="36">
        <v>-2443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599</v>
      </c>
      <c r="D32" s="36">
        <v>-102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>
        <v>47</v>
      </c>
      <c r="D36" s="36">
        <v>47</v>
      </c>
    </row>
    <row r="37" spans="1:4" ht="15.75" thickBot="1">
      <c r="A37" s="33" t="s">
        <v>150</v>
      </c>
      <c r="B37" s="33" t="s">
        <v>185</v>
      </c>
      <c r="C37" s="34">
        <f>SUM(C38:C39,C44:C48)</f>
        <v>217</v>
      </c>
      <c r="D37" s="34">
        <f>SUM(D38:D39,D44:D48)</f>
        <v>230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179</v>
      </c>
      <c r="D39" s="36">
        <f>SUM(D40:D43)</f>
        <v>181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179</v>
      </c>
      <c r="D43" s="36">
        <v>181</v>
      </c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>
        <v>16</v>
      </c>
      <c r="D45" s="36">
        <v>16</v>
      </c>
    </row>
    <row r="46" spans="1:4" ht="15.75" thickBot="1">
      <c r="A46" s="35" t="s">
        <v>119</v>
      </c>
      <c r="B46" s="35" t="s">
        <v>120</v>
      </c>
      <c r="C46" s="36">
        <v>22</v>
      </c>
      <c r="D46" s="36">
        <v>33</v>
      </c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1540</v>
      </c>
      <c r="D49" s="34">
        <f>SUM(D50:D52,D57:D58,D61:D62)</f>
        <v>1567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2</v>
      </c>
      <c r="D52" s="36">
        <f>SUM(D53:D56)</f>
        <v>2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2</v>
      </c>
      <c r="D56" s="36">
        <v>2</v>
      </c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1538</v>
      </c>
      <c r="D58" s="36">
        <f>SUM(D59:D60)</f>
        <v>1565</v>
      </c>
    </row>
    <row r="59" spans="1:4" ht="15.75" thickBot="1">
      <c r="A59" s="35" t="s">
        <v>139</v>
      </c>
      <c r="B59" s="35" t="s">
        <v>197</v>
      </c>
      <c r="C59" s="36"/>
      <c r="D59" s="36"/>
    </row>
    <row r="60" spans="1:4" ht="15.75" thickBot="1">
      <c r="A60" s="35" t="s">
        <v>141</v>
      </c>
      <c r="B60" s="35" t="s">
        <v>198</v>
      </c>
      <c r="C60" s="36">
        <v>1538</v>
      </c>
      <c r="D60" s="36">
        <v>1565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11043</v>
      </c>
      <c r="D63" s="38">
        <f>D24+D37+D49</f>
        <v>10484</v>
      </c>
    </row>
    <row r="64" spans="3:4" ht="15">
      <c r="C64" s="42"/>
      <c r="D64" s="42"/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B40">
      <selection activeCell="C56" sqref="C56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213</v>
      </c>
      <c r="D3" s="29">
        <v>2018</v>
      </c>
    </row>
    <row r="4" spans="1:4" ht="18.75" customHeight="1" thickBot="1">
      <c r="A4" s="33" t="s">
        <v>150</v>
      </c>
      <c r="B4" s="33" t="s">
        <v>153</v>
      </c>
      <c r="C4" s="34">
        <f>SUM(C5:C11)</f>
        <v>378</v>
      </c>
      <c r="D4" s="34">
        <f>SUM(D5:D11)</f>
        <v>710</v>
      </c>
    </row>
    <row r="5" spans="1:4" ht="34.5" thickBot="1">
      <c r="A5" s="35" t="s">
        <v>200</v>
      </c>
      <c r="B5" s="35" t="s">
        <v>30</v>
      </c>
      <c r="C5" s="36"/>
      <c r="D5" s="36"/>
    </row>
    <row r="6" spans="1:4" ht="45.75" thickBot="1">
      <c r="A6" s="35" t="s">
        <v>201</v>
      </c>
      <c r="B6" s="35" t="s">
        <v>38</v>
      </c>
      <c r="C6" s="36">
        <v>264</v>
      </c>
      <c r="D6" s="36">
        <v>264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>
        <v>114</v>
      </c>
      <c r="D9" s="36">
        <v>446</v>
      </c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773</v>
      </c>
      <c r="D12" s="34">
        <f>SUM(D13:D15,D19:D22)</f>
        <v>388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1</v>
      </c>
      <c r="D14" s="36"/>
    </row>
    <row r="15" spans="1:4" ht="15.75" thickBot="1">
      <c r="A15" s="35"/>
      <c r="B15" s="35" t="s">
        <v>66</v>
      </c>
      <c r="C15" s="36">
        <f>SUM(C16:C18)</f>
        <v>523</v>
      </c>
      <c r="D15" s="36">
        <f>SUM(D16:D18)</f>
        <v>240</v>
      </c>
    </row>
    <row r="16" spans="1:4" ht="24" customHeight="1" thickBot="1">
      <c r="A16" s="35" t="s">
        <v>169</v>
      </c>
      <c r="B16" s="35" t="s">
        <v>170</v>
      </c>
      <c r="C16" s="36">
        <v>351</v>
      </c>
      <c r="D16" s="36">
        <v>211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172</v>
      </c>
      <c r="D18" s="36">
        <v>29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>
        <v>3</v>
      </c>
      <c r="D20" s="36">
        <v>3</v>
      </c>
    </row>
    <row r="21" spans="1:4" ht="15.75" thickBot="1">
      <c r="A21" s="35" t="s">
        <v>76</v>
      </c>
      <c r="B21" s="35" t="s">
        <v>77</v>
      </c>
      <c r="C21" s="36">
        <v>1</v>
      </c>
      <c r="D21" s="36">
        <v>1</v>
      </c>
    </row>
    <row r="22" spans="1:4" ht="15.75" thickBot="1">
      <c r="A22" s="35"/>
      <c r="B22" s="35" t="s">
        <v>78</v>
      </c>
      <c r="C22" s="36">
        <v>245</v>
      </c>
      <c r="D22" s="36">
        <v>144</v>
      </c>
    </row>
    <row r="23" spans="1:4" ht="25.5" customHeight="1" thickBot="1">
      <c r="A23" s="37"/>
      <c r="B23" s="37" t="s">
        <v>79</v>
      </c>
      <c r="C23" s="38">
        <f>C4+C12</f>
        <v>1151</v>
      </c>
      <c r="D23" s="38">
        <f>D4+D12</f>
        <v>1098</v>
      </c>
    </row>
    <row r="24" spans="1:4" ht="15.75" thickBot="1">
      <c r="A24" s="33" t="s">
        <v>150</v>
      </c>
      <c r="B24" s="33" t="s">
        <v>173</v>
      </c>
      <c r="C24" s="34">
        <f>C25+C35+C36</f>
        <v>526</v>
      </c>
      <c r="D24" s="34">
        <f>D25+D35+D36</f>
        <v>693</v>
      </c>
    </row>
    <row r="25" spans="1:4" ht="15.75" thickBot="1">
      <c r="A25" s="35"/>
      <c r="B25" s="35" t="s">
        <v>81</v>
      </c>
      <c r="C25" s="36">
        <f>SUM(C26:C34)</f>
        <v>526</v>
      </c>
      <c r="D25" s="36">
        <f>SUM(D26:D34)</f>
        <v>693</v>
      </c>
    </row>
    <row r="26" spans="1:4" ht="15.75" thickBot="1">
      <c r="A26" s="35" t="s">
        <v>174</v>
      </c>
      <c r="B26" s="35" t="s">
        <v>175</v>
      </c>
      <c r="C26" s="36">
        <v>60</v>
      </c>
      <c r="D26" s="36">
        <v>60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632</v>
      </c>
      <c r="D28" s="36">
        <v>622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/>
      <c r="D30" s="36"/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-166</v>
      </c>
      <c r="D32" s="36">
        <v>11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57</v>
      </c>
      <c r="D37" s="34">
        <f>SUM(D38:D39,D44:D48)</f>
        <v>57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57</v>
      </c>
      <c r="D39" s="36">
        <f>SUM(D40:D43)</f>
        <v>57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>
        <v>57</v>
      </c>
      <c r="D41" s="36">
        <v>57</v>
      </c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/>
      <c r="D43" s="36"/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568</v>
      </c>
      <c r="D49" s="34">
        <f>SUM(D50:D52,D57:D58,D61:D62)</f>
        <v>348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162</v>
      </c>
      <c r="D52" s="36">
        <f>SUM(D53:D56)</f>
        <v>179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>
        <v>8</v>
      </c>
      <c r="D54" s="36">
        <v>34</v>
      </c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154</v>
      </c>
      <c r="D56" s="36">
        <v>145</v>
      </c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406</v>
      </c>
      <c r="D58" s="36">
        <f>SUM(D59:D60)</f>
        <v>153</v>
      </c>
    </row>
    <row r="59" spans="1:4" ht="15.75" thickBot="1">
      <c r="A59" s="35" t="s">
        <v>139</v>
      </c>
      <c r="B59" s="35" t="s">
        <v>197</v>
      </c>
      <c r="C59" s="36">
        <v>228</v>
      </c>
      <c r="D59" s="36">
        <v>103</v>
      </c>
    </row>
    <row r="60" spans="1:4" ht="15.75" thickBot="1">
      <c r="A60" s="35" t="s">
        <v>141</v>
      </c>
      <c r="B60" s="35" t="s">
        <v>198</v>
      </c>
      <c r="C60" s="36">
        <v>178</v>
      </c>
      <c r="D60" s="36">
        <v>50</v>
      </c>
    </row>
    <row r="61" spans="1:4" ht="15.75" thickBot="1">
      <c r="A61" s="35" t="s">
        <v>143</v>
      </c>
      <c r="B61" s="35" t="s">
        <v>144</v>
      </c>
      <c r="C61" s="36"/>
      <c r="D61" s="36">
        <v>16</v>
      </c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1151</v>
      </c>
      <c r="D63" s="38">
        <f>D24+D37+D49</f>
        <v>1098</v>
      </c>
    </row>
    <row r="64" spans="3:4" ht="15">
      <c r="C64" s="42"/>
      <c r="D64" s="42"/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3" t="s">
        <v>22</v>
      </c>
      <c r="B1" s="54"/>
      <c r="C1" s="54"/>
      <c r="D1" s="55"/>
    </row>
    <row r="2" spans="1:4" s="6" customFormat="1" ht="19.5" customHeight="1" thickBot="1">
      <c r="A2" s="56"/>
      <c r="B2" s="57"/>
      <c r="C2" s="57"/>
      <c r="D2" s="58"/>
    </row>
    <row r="3" spans="1:4" s="6" customFormat="1" ht="19.5" customHeight="1" thickBot="1">
      <c r="A3" s="59"/>
      <c r="B3" s="60"/>
      <c r="C3" s="60"/>
      <c r="D3" s="60"/>
    </row>
    <row r="4" spans="1:4" ht="19.5" customHeight="1" thickBot="1">
      <c r="A4" s="61" t="s">
        <v>23</v>
      </c>
      <c r="B4" s="61"/>
      <c r="C4" s="61"/>
      <c r="D4" s="61"/>
    </row>
    <row r="5" spans="1:4" ht="15.75" thickBot="1">
      <c r="A5" s="8" t="s">
        <v>24</v>
      </c>
      <c r="B5" s="8" t="s">
        <v>25</v>
      </c>
      <c r="C5" s="8" t="s">
        <v>24</v>
      </c>
      <c r="D5" s="8" t="s">
        <v>24</v>
      </c>
    </row>
    <row r="6" spans="1:4" ht="15.75" thickBot="1">
      <c r="A6" s="8" t="s">
        <v>24</v>
      </c>
      <c r="B6" s="8" t="s">
        <v>26</v>
      </c>
      <c r="C6" s="8" t="s">
        <v>27</v>
      </c>
      <c r="D6" s="8" t="s">
        <v>28</v>
      </c>
    </row>
    <row r="7" spans="1:4" ht="15">
      <c r="A7" s="9"/>
      <c r="B7" s="9" t="s">
        <v>29</v>
      </c>
      <c r="C7" s="10">
        <f>+C8+C13+C17+C20+C21+C22+C23</f>
        <v>3288</v>
      </c>
      <c r="D7" s="10">
        <f>+D8+D13+D17+D20+D21+D22+D23</f>
        <v>3093</v>
      </c>
    </row>
    <row r="8" spans="1:4" ht="15">
      <c r="A8" s="11"/>
      <c r="B8" s="11" t="s">
        <v>30</v>
      </c>
      <c r="C8" s="12">
        <f>+C9+C10+C11+C12</f>
        <v>0</v>
      </c>
      <c r="D8" s="12">
        <f>+D9+D10+D11+D12</f>
        <v>0</v>
      </c>
    </row>
    <row r="9" spans="1:4" ht="15">
      <c r="A9" s="11" t="s">
        <v>31</v>
      </c>
      <c r="B9" s="11" t="s">
        <v>32</v>
      </c>
      <c r="C9" s="13">
        <v>0</v>
      </c>
      <c r="D9" s="13">
        <v>0</v>
      </c>
    </row>
    <row r="10" spans="1:4" ht="15">
      <c r="A10" s="11" t="s">
        <v>33</v>
      </c>
      <c r="B10" s="11" t="s">
        <v>34</v>
      </c>
      <c r="C10" s="13">
        <v>0</v>
      </c>
      <c r="D10" s="13">
        <v>0</v>
      </c>
    </row>
    <row r="11" spans="1:4" ht="15">
      <c r="A11" s="11"/>
      <c r="B11" s="11" t="s">
        <v>35</v>
      </c>
      <c r="C11" s="13">
        <v>0</v>
      </c>
      <c r="D11" s="13">
        <v>0</v>
      </c>
    </row>
    <row r="12" spans="1:4" ht="35.25">
      <c r="A12" s="11" t="s">
        <v>36</v>
      </c>
      <c r="B12" s="11" t="s">
        <v>37</v>
      </c>
      <c r="C12" s="13">
        <v>0</v>
      </c>
      <c r="D12" s="13">
        <v>0</v>
      </c>
    </row>
    <row r="13" spans="1:4" ht="15">
      <c r="A13" s="11"/>
      <c r="B13" s="11" t="s">
        <v>38</v>
      </c>
      <c r="C13" s="12">
        <f>+C14+C15+C16</f>
        <v>1918</v>
      </c>
      <c r="D13" s="12">
        <f>+D14+D15+D16</f>
        <v>1792</v>
      </c>
    </row>
    <row r="14" spans="1:4" ht="15">
      <c r="A14" s="11" t="s">
        <v>39</v>
      </c>
      <c r="B14" s="11" t="s">
        <v>40</v>
      </c>
      <c r="C14" s="13">
        <v>1096</v>
      </c>
      <c r="D14" s="13">
        <v>1096</v>
      </c>
    </row>
    <row r="15" spans="1:4" ht="15">
      <c r="A15" s="11"/>
      <c r="B15" s="11" t="s">
        <v>35</v>
      </c>
      <c r="C15" s="13">
        <v>0</v>
      </c>
      <c r="D15" s="13">
        <v>0</v>
      </c>
    </row>
    <row r="16" spans="1:4" ht="69">
      <c r="A16" s="11" t="s">
        <v>41</v>
      </c>
      <c r="B16" s="11" t="s">
        <v>42</v>
      </c>
      <c r="C16" s="13">
        <v>822</v>
      </c>
      <c r="D16" s="13">
        <v>696</v>
      </c>
    </row>
    <row r="17" spans="1:4" ht="15">
      <c r="A17" s="11"/>
      <c r="B17" s="11" t="s">
        <v>43</v>
      </c>
      <c r="C17" s="12">
        <f>+C18+C19</f>
        <v>0</v>
      </c>
      <c r="D17" s="12">
        <f>+D18+D19</f>
        <v>0</v>
      </c>
    </row>
    <row r="18" spans="1:4" ht="15">
      <c r="A18" s="11" t="s">
        <v>44</v>
      </c>
      <c r="B18" s="11" t="s">
        <v>40</v>
      </c>
      <c r="C18" s="13">
        <v>0</v>
      </c>
      <c r="D18" s="13">
        <v>0</v>
      </c>
    </row>
    <row r="19" spans="1:4" ht="15">
      <c r="A19" s="11" t="s">
        <v>45</v>
      </c>
      <c r="B19" s="11" t="s">
        <v>46</v>
      </c>
      <c r="C19" s="13">
        <v>0</v>
      </c>
      <c r="D19" s="13">
        <v>0</v>
      </c>
    </row>
    <row r="20" spans="1:4" ht="46.5">
      <c r="A20" s="11" t="s">
        <v>47</v>
      </c>
      <c r="B20" s="11" t="s">
        <v>48</v>
      </c>
      <c r="C20" s="13">
        <v>0</v>
      </c>
      <c r="D20" s="13">
        <v>0</v>
      </c>
    </row>
    <row r="21" spans="1:4" ht="46.5">
      <c r="A21" s="11" t="s">
        <v>49</v>
      </c>
      <c r="B21" s="11" t="s">
        <v>50</v>
      </c>
      <c r="C21" s="13">
        <v>1370</v>
      </c>
      <c r="D21" s="13">
        <v>1301</v>
      </c>
    </row>
    <row r="22" spans="1:4" ht="15">
      <c r="A22" s="11"/>
      <c r="B22" s="11" t="s">
        <v>51</v>
      </c>
      <c r="C22" s="13">
        <v>0</v>
      </c>
      <c r="D22" s="13">
        <v>0</v>
      </c>
    </row>
    <row r="23" spans="1:4" ht="15">
      <c r="A23" s="11" t="s">
        <v>52</v>
      </c>
      <c r="B23" s="11" t="s">
        <v>53</v>
      </c>
      <c r="C23" s="13">
        <v>0</v>
      </c>
      <c r="D23" s="13">
        <v>0</v>
      </c>
    </row>
    <row r="24" spans="1:4" ht="15">
      <c r="A24" s="9"/>
      <c r="B24" s="9" t="s">
        <v>54</v>
      </c>
      <c r="C24" s="10">
        <f>+C25+C31+C34+C38+C39+C40+C41</f>
        <v>1486</v>
      </c>
      <c r="D24" s="10">
        <f>+D25+D31+D34+D38+D39+D40+D41</f>
        <v>1996</v>
      </c>
    </row>
    <row r="25" spans="1:4" ht="15">
      <c r="A25" s="11"/>
      <c r="B25" s="1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11"/>
      <c r="B26" s="11" t="s">
        <v>56</v>
      </c>
      <c r="C26" s="13">
        <v>0</v>
      </c>
      <c r="D26" s="13">
        <v>0</v>
      </c>
    </row>
    <row r="27" spans="1:4" ht="15">
      <c r="A27" s="11" t="s">
        <v>57</v>
      </c>
      <c r="B27" s="11" t="s">
        <v>40</v>
      </c>
      <c r="C27" s="13">
        <v>0</v>
      </c>
      <c r="D27" s="13">
        <v>0</v>
      </c>
    </row>
    <row r="28" spans="1:4" ht="15">
      <c r="A28" s="11" t="s">
        <v>57</v>
      </c>
      <c r="B28" s="11" t="s">
        <v>58</v>
      </c>
      <c r="C28" s="13">
        <v>0</v>
      </c>
      <c r="D28" s="13">
        <v>0</v>
      </c>
    </row>
    <row r="29" spans="1:4" ht="15">
      <c r="A29" s="11" t="s">
        <v>59</v>
      </c>
      <c r="B29" s="11" t="s">
        <v>60</v>
      </c>
      <c r="C29" s="13">
        <v>0</v>
      </c>
      <c r="D29" s="13">
        <v>0</v>
      </c>
    </row>
    <row r="30" spans="1:4" ht="15">
      <c r="A30" s="11" t="s">
        <v>61</v>
      </c>
      <c r="B30" s="11" t="s">
        <v>62</v>
      </c>
      <c r="C30" s="13">
        <v>0</v>
      </c>
      <c r="D30" s="13">
        <v>0</v>
      </c>
    </row>
    <row r="31" spans="1:4" ht="15">
      <c r="A31" s="11"/>
      <c r="B31" s="11" t="s">
        <v>63</v>
      </c>
      <c r="C31" s="12">
        <f>+C32+C33</f>
        <v>0</v>
      </c>
      <c r="D31" s="12">
        <f>+D32+D33</f>
        <v>0</v>
      </c>
    </row>
    <row r="32" spans="1:4" ht="24">
      <c r="A32" s="11" t="s">
        <v>64</v>
      </c>
      <c r="B32" s="11" t="s">
        <v>65</v>
      </c>
      <c r="C32" s="13">
        <v>0</v>
      </c>
      <c r="D32" s="13">
        <v>0</v>
      </c>
    </row>
    <row r="33" spans="1:4" ht="15">
      <c r="A33" s="11"/>
      <c r="B33" s="11" t="s">
        <v>35</v>
      </c>
      <c r="C33" s="13">
        <v>0</v>
      </c>
      <c r="D33" s="13">
        <v>0</v>
      </c>
    </row>
    <row r="34" spans="1:4" ht="15">
      <c r="A34" s="11"/>
      <c r="B34" s="11" t="s">
        <v>66</v>
      </c>
      <c r="C34" s="12">
        <f>+C35+C36+C37</f>
        <v>6</v>
      </c>
      <c r="D34" s="12">
        <f>+D35+D36+D37</f>
        <v>1599</v>
      </c>
    </row>
    <row r="35" spans="1:4" ht="46.5">
      <c r="A35" s="11" t="s">
        <v>67</v>
      </c>
      <c r="B35" s="11" t="s">
        <v>68</v>
      </c>
      <c r="C35" s="13">
        <v>0</v>
      </c>
      <c r="D35" s="13">
        <v>0</v>
      </c>
    </row>
    <row r="36" spans="1:4" ht="15">
      <c r="A36" s="11"/>
      <c r="B36" s="11" t="s">
        <v>69</v>
      </c>
      <c r="C36" s="13">
        <v>0</v>
      </c>
      <c r="D36" s="13">
        <v>0</v>
      </c>
    </row>
    <row r="37" spans="1:4" ht="24">
      <c r="A37" s="11" t="s">
        <v>70</v>
      </c>
      <c r="B37" s="11" t="s">
        <v>71</v>
      </c>
      <c r="C37" s="13">
        <v>6</v>
      </c>
      <c r="D37" s="13">
        <v>1599</v>
      </c>
    </row>
    <row r="38" spans="1:4" ht="69">
      <c r="A38" s="11" t="s">
        <v>72</v>
      </c>
      <c r="B38" s="11" t="s">
        <v>73</v>
      </c>
      <c r="C38" s="13">
        <v>0</v>
      </c>
      <c r="D38" s="13">
        <v>0</v>
      </c>
    </row>
    <row r="39" spans="1:4" ht="69">
      <c r="A39" s="11" t="s">
        <v>74</v>
      </c>
      <c r="B39" s="11" t="s">
        <v>75</v>
      </c>
      <c r="C39" s="13">
        <v>0</v>
      </c>
      <c r="D39" s="13">
        <v>0</v>
      </c>
    </row>
    <row r="40" spans="1:4" ht="15">
      <c r="A40" s="11" t="s">
        <v>76</v>
      </c>
      <c r="B40" s="11" t="s">
        <v>77</v>
      </c>
      <c r="C40" s="13">
        <v>9</v>
      </c>
      <c r="D40" s="13">
        <v>9</v>
      </c>
    </row>
    <row r="41" spans="1:4" ht="15">
      <c r="A41" s="11"/>
      <c r="B41" s="11" t="s">
        <v>78</v>
      </c>
      <c r="C41" s="13">
        <v>1471</v>
      </c>
      <c r="D41" s="13">
        <v>388</v>
      </c>
    </row>
    <row r="42" spans="1:4" ht="15">
      <c r="A42" s="14"/>
      <c r="B42" s="15" t="s">
        <v>79</v>
      </c>
      <c r="C42" s="10">
        <f>+C7+C24</f>
        <v>4774</v>
      </c>
      <c r="D42" s="10">
        <f>+D7+D24</f>
        <v>5089</v>
      </c>
    </row>
    <row r="43" spans="1:4" ht="15">
      <c r="A43" s="9"/>
      <c r="B43" s="9" t="s">
        <v>80</v>
      </c>
      <c r="C43" s="10">
        <f>+C44+C54+C55</f>
        <v>3036</v>
      </c>
      <c r="D43" s="10">
        <f>+D44+D54+D55</f>
        <v>3428</v>
      </c>
    </row>
    <row r="44" spans="1:4" ht="15">
      <c r="A44" s="11"/>
      <c r="B44" s="11" t="s">
        <v>81</v>
      </c>
      <c r="C44" s="12">
        <f>+C45+C46+C47+C48+C49+C50+C51+C52+C53</f>
        <v>2920</v>
      </c>
      <c r="D44" s="12">
        <f>+D45+D46+D47+D48+D49+D50+D51+D52+D53</f>
        <v>3285</v>
      </c>
    </row>
    <row r="45" spans="1:4" ht="24">
      <c r="A45" s="11" t="s">
        <v>82</v>
      </c>
      <c r="B45" s="11" t="s">
        <v>83</v>
      </c>
      <c r="C45" s="13">
        <v>14989</v>
      </c>
      <c r="D45" s="13">
        <v>15478</v>
      </c>
    </row>
    <row r="46" spans="1:4" ht="15">
      <c r="A46" s="11"/>
      <c r="B46" s="11" t="s">
        <v>84</v>
      </c>
      <c r="C46" s="13">
        <v>0</v>
      </c>
      <c r="D46" s="13">
        <v>0</v>
      </c>
    </row>
    <row r="47" spans="1:4" ht="24">
      <c r="A47" s="11" t="s">
        <v>85</v>
      </c>
      <c r="B47" s="11" t="s">
        <v>86</v>
      </c>
      <c r="C47" s="13">
        <v>0</v>
      </c>
      <c r="D47" s="13">
        <v>0</v>
      </c>
    </row>
    <row r="48" spans="1:4" ht="15">
      <c r="A48" s="11" t="s">
        <v>87</v>
      </c>
      <c r="B48" s="11" t="s">
        <v>88</v>
      </c>
      <c r="C48" s="13">
        <v>0</v>
      </c>
      <c r="D48" s="13">
        <v>0</v>
      </c>
    </row>
    <row r="49" spans="1:4" ht="15">
      <c r="A49" s="11" t="s">
        <v>89</v>
      </c>
      <c r="B49" s="11" t="s">
        <v>90</v>
      </c>
      <c r="C49" s="13">
        <v>-6328</v>
      </c>
      <c r="D49" s="13">
        <v>-5865</v>
      </c>
    </row>
    <row r="50" spans="1:4" ht="15">
      <c r="A50" s="11"/>
      <c r="B50" s="11" t="s">
        <v>91</v>
      </c>
      <c r="C50" s="13">
        <v>0</v>
      </c>
      <c r="D50" s="13">
        <v>0</v>
      </c>
    </row>
    <row r="51" spans="1:4" ht="15">
      <c r="A51" s="11"/>
      <c r="B51" s="11" t="s">
        <v>92</v>
      </c>
      <c r="C51" s="13">
        <v>-5741</v>
      </c>
      <c r="D51" s="13">
        <v>-6328</v>
      </c>
    </row>
    <row r="52" spans="1:4" ht="15">
      <c r="A52" s="11" t="s">
        <v>93</v>
      </c>
      <c r="B52" s="11" t="s">
        <v>94</v>
      </c>
      <c r="C52" s="13">
        <v>0</v>
      </c>
      <c r="D52" s="13">
        <v>0</v>
      </c>
    </row>
    <row r="53" spans="1:4" ht="15">
      <c r="A53" s="11"/>
      <c r="B53" s="11" t="s">
        <v>95</v>
      </c>
      <c r="C53" s="13">
        <v>0</v>
      </c>
      <c r="D53" s="13">
        <v>0</v>
      </c>
    </row>
    <row r="54" spans="1:4" ht="15">
      <c r="A54" s="11" t="s">
        <v>96</v>
      </c>
      <c r="B54" s="11" t="s">
        <v>97</v>
      </c>
      <c r="C54" s="13">
        <v>0</v>
      </c>
      <c r="D54" s="13">
        <v>0</v>
      </c>
    </row>
    <row r="55" spans="1:4" ht="15">
      <c r="A55" s="11" t="s">
        <v>98</v>
      </c>
      <c r="B55" s="11" t="s">
        <v>99</v>
      </c>
      <c r="C55" s="13">
        <v>116</v>
      </c>
      <c r="D55" s="13">
        <v>143</v>
      </c>
    </row>
    <row r="56" spans="1:4" ht="15">
      <c r="A56" s="9"/>
      <c r="B56" s="9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11"/>
      <c r="B57" s="11" t="s">
        <v>101</v>
      </c>
      <c r="C57" s="12">
        <f>+C58+C59+C60</f>
        <v>0</v>
      </c>
      <c r="D57" s="12">
        <f>+D58+D59+D60</f>
        <v>0</v>
      </c>
    </row>
    <row r="58" spans="1:4" ht="15">
      <c r="A58" s="11"/>
      <c r="B58" s="11" t="s">
        <v>102</v>
      </c>
      <c r="C58" s="13">
        <v>0</v>
      </c>
      <c r="D58" s="13">
        <v>0</v>
      </c>
    </row>
    <row r="59" spans="1:4" ht="15">
      <c r="A59" s="11"/>
      <c r="B59" s="11" t="s">
        <v>103</v>
      </c>
      <c r="C59" s="13">
        <v>0</v>
      </c>
      <c r="D59" s="13">
        <v>0</v>
      </c>
    </row>
    <row r="60" spans="1:4" ht="15">
      <c r="A60" s="11" t="s">
        <v>104</v>
      </c>
      <c r="B60" s="11" t="s">
        <v>105</v>
      </c>
      <c r="C60" s="13">
        <v>0</v>
      </c>
      <c r="D60" s="13">
        <v>0</v>
      </c>
    </row>
    <row r="61" spans="1:4" ht="15">
      <c r="A61" s="11"/>
      <c r="B61" s="11" t="s">
        <v>106</v>
      </c>
      <c r="C61" s="12">
        <f>+C62+C63+C64+C65</f>
        <v>0</v>
      </c>
      <c r="D61" s="12">
        <f>+D62+D63+D64+D65</f>
        <v>0</v>
      </c>
    </row>
    <row r="62" spans="1:4" ht="15">
      <c r="A62" s="11" t="s">
        <v>107</v>
      </c>
      <c r="B62" s="11" t="s">
        <v>108</v>
      </c>
      <c r="C62" s="13">
        <v>0</v>
      </c>
      <c r="D62" s="13">
        <v>0</v>
      </c>
    </row>
    <row r="63" spans="1:4" ht="15">
      <c r="A63" s="11" t="s">
        <v>109</v>
      </c>
      <c r="B63" s="11" t="s">
        <v>110</v>
      </c>
      <c r="C63" s="13">
        <v>0</v>
      </c>
      <c r="D63" s="13">
        <v>0</v>
      </c>
    </row>
    <row r="64" spans="1:4" ht="15">
      <c r="A64" s="11" t="s">
        <v>111</v>
      </c>
      <c r="B64" s="11" t="s">
        <v>112</v>
      </c>
      <c r="C64" s="13">
        <v>0</v>
      </c>
      <c r="D64" s="13">
        <v>0</v>
      </c>
    </row>
    <row r="65" spans="1:4" ht="24">
      <c r="A65" s="11" t="s">
        <v>113</v>
      </c>
      <c r="B65" s="11" t="s">
        <v>114</v>
      </c>
      <c r="C65" s="13">
        <v>0</v>
      </c>
      <c r="D65" s="13">
        <v>0</v>
      </c>
    </row>
    <row r="66" spans="1:4" ht="24">
      <c r="A66" s="11" t="s">
        <v>115</v>
      </c>
      <c r="B66" s="11" t="s">
        <v>116</v>
      </c>
      <c r="C66" s="13">
        <v>0</v>
      </c>
      <c r="D66" s="13">
        <v>0</v>
      </c>
    </row>
    <row r="67" spans="1:4" ht="15">
      <c r="A67" s="11" t="s">
        <v>117</v>
      </c>
      <c r="B67" s="11" t="s">
        <v>118</v>
      </c>
      <c r="C67" s="13">
        <v>0</v>
      </c>
      <c r="D67" s="13">
        <v>0</v>
      </c>
    </row>
    <row r="68" spans="1:4" ht="15">
      <c r="A68" s="11" t="s">
        <v>119</v>
      </c>
      <c r="B68" s="11" t="s">
        <v>120</v>
      </c>
      <c r="C68" s="13">
        <v>0</v>
      </c>
      <c r="D68" s="13">
        <v>0</v>
      </c>
    </row>
    <row r="69" spans="1:4" ht="15">
      <c r="A69" s="11" t="s">
        <v>121</v>
      </c>
      <c r="B69" s="11" t="s">
        <v>122</v>
      </c>
      <c r="C69" s="13">
        <v>0</v>
      </c>
      <c r="D69" s="13">
        <v>0</v>
      </c>
    </row>
    <row r="70" spans="1:4" ht="15">
      <c r="A70" s="11" t="s">
        <v>123</v>
      </c>
      <c r="B70" s="11" t="s">
        <v>124</v>
      </c>
      <c r="C70" s="13">
        <v>0</v>
      </c>
      <c r="D70" s="13">
        <v>0</v>
      </c>
    </row>
    <row r="71" spans="1:4" ht="15">
      <c r="A71" s="9"/>
      <c r="B71" s="9" t="s">
        <v>125</v>
      </c>
      <c r="C71" s="10">
        <f>+C72+C73+C77+C82+C83+C86+C87</f>
        <v>1738</v>
      </c>
      <c r="D71" s="10">
        <f>+D72+D73+D77+D82+D83+D86+D87</f>
        <v>1661</v>
      </c>
    </row>
    <row r="72" spans="1:4" ht="15">
      <c r="A72" s="11" t="s">
        <v>126</v>
      </c>
      <c r="B72" s="11" t="s">
        <v>127</v>
      </c>
      <c r="C72" s="13">
        <v>0</v>
      </c>
      <c r="D72" s="13">
        <v>0</v>
      </c>
    </row>
    <row r="73" spans="1:4" ht="15">
      <c r="A73" s="11"/>
      <c r="B73" s="11" t="s">
        <v>128</v>
      </c>
      <c r="C73" s="12">
        <f>+C74+C75+C76</f>
        <v>0</v>
      </c>
      <c r="D73" s="12">
        <f>+D74+D75+D76</f>
        <v>0</v>
      </c>
    </row>
    <row r="74" spans="1:4" ht="15">
      <c r="A74" s="11"/>
      <c r="B74" s="11" t="s">
        <v>102</v>
      </c>
      <c r="C74" s="13">
        <v>0</v>
      </c>
      <c r="D74" s="13">
        <v>0</v>
      </c>
    </row>
    <row r="75" spans="1:4" ht="15">
      <c r="A75" s="11"/>
      <c r="B75" s="11" t="s">
        <v>103</v>
      </c>
      <c r="C75" s="13">
        <v>0</v>
      </c>
      <c r="D75" s="13">
        <v>0</v>
      </c>
    </row>
    <row r="76" spans="1:4" ht="24">
      <c r="A76" s="11" t="s">
        <v>129</v>
      </c>
      <c r="B76" s="11" t="s">
        <v>105</v>
      </c>
      <c r="C76" s="13">
        <v>0</v>
      </c>
      <c r="D76" s="13">
        <v>0</v>
      </c>
    </row>
    <row r="77" spans="1:4" ht="15">
      <c r="A77" s="11"/>
      <c r="B77" s="11" t="s">
        <v>130</v>
      </c>
      <c r="C77" s="12">
        <f>+C78+C79+C80+C81</f>
        <v>0</v>
      </c>
      <c r="D77" s="12">
        <f>+D78+D79+D80+D81</f>
        <v>0</v>
      </c>
    </row>
    <row r="78" spans="1:4" ht="15">
      <c r="A78" s="11" t="s">
        <v>131</v>
      </c>
      <c r="B78" s="11" t="s">
        <v>108</v>
      </c>
      <c r="C78" s="13">
        <v>0</v>
      </c>
      <c r="D78" s="13">
        <v>0</v>
      </c>
    </row>
    <row r="79" spans="1:4" ht="15">
      <c r="A79" s="11" t="s">
        <v>132</v>
      </c>
      <c r="B79" s="11" t="s">
        <v>110</v>
      </c>
      <c r="C79" s="13">
        <v>0</v>
      </c>
      <c r="D79" s="13">
        <v>0</v>
      </c>
    </row>
    <row r="80" spans="1:4" ht="15">
      <c r="A80" s="11" t="s">
        <v>133</v>
      </c>
      <c r="B80" s="11" t="s">
        <v>112</v>
      </c>
      <c r="C80" s="13">
        <v>0</v>
      </c>
      <c r="D80" s="13">
        <v>0</v>
      </c>
    </row>
    <row r="81" spans="1:4" ht="69">
      <c r="A81" s="11" t="s">
        <v>134</v>
      </c>
      <c r="B81" s="11" t="s">
        <v>135</v>
      </c>
      <c r="C81" s="13">
        <v>0</v>
      </c>
      <c r="D81" s="13">
        <v>0</v>
      </c>
    </row>
    <row r="82" spans="1:4" ht="35.25">
      <c r="A82" s="11" t="s">
        <v>136</v>
      </c>
      <c r="B82" s="11" t="s">
        <v>137</v>
      </c>
      <c r="C82" s="13">
        <v>0</v>
      </c>
      <c r="D82" s="13">
        <v>0</v>
      </c>
    </row>
    <row r="83" spans="1:4" ht="15">
      <c r="A83" s="11"/>
      <c r="B83" s="11" t="s">
        <v>138</v>
      </c>
      <c r="C83" s="12">
        <f>+C84+C85</f>
        <v>1738</v>
      </c>
      <c r="D83" s="12">
        <f>+D84+D85</f>
        <v>1661</v>
      </c>
    </row>
    <row r="84" spans="1:4" ht="24">
      <c r="A84" s="11" t="s">
        <v>139</v>
      </c>
      <c r="B84" s="11" t="s">
        <v>140</v>
      </c>
      <c r="C84" s="13">
        <v>45</v>
      </c>
      <c r="D84" s="13">
        <v>5</v>
      </c>
    </row>
    <row r="85" spans="1:4" ht="24">
      <c r="A85" s="11" t="s">
        <v>141</v>
      </c>
      <c r="B85" s="11" t="s">
        <v>142</v>
      </c>
      <c r="C85" s="13">
        <v>1693</v>
      </c>
      <c r="D85" s="13">
        <v>1656</v>
      </c>
    </row>
    <row r="86" spans="1:4" ht="15">
      <c r="A86" s="11" t="s">
        <v>143</v>
      </c>
      <c r="B86" s="11" t="s">
        <v>144</v>
      </c>
      <c r="C86" s="13">
        <v>0</v>
      </c>
      <c r="D86" s="13">
        <v>0</v>
      </c>
    </row>
    <row r="87" spans="1:4" ht="15">
      <c r="A87" s="11" t="s">
        <v>145</v>
      </c>
      <c r="B87" s="11" t="s">
        <v>146</v>
      </c>
      <c r="C87" s="13">
        <v>0</v>
      </c>
      <c r="D87" s="13">
        <v>0</v>
      </c>
    </row>
    <row r="88" spans="1:4" ht="15">
      <c r="A88" s="14"/>
      <c r="B88" s="15" t="s">
        <v>147</v>
      </c>
      <c r="C88" s="10">
        <f>+C43+C56+C71</f>
        <v>4774</v>
      </c>
      <c r="D88" s="10">
        <f>+D43+D56+D71</f>
        <v>5089</v>
      </c>
    </row>
    <row r="89" spans="1:4" ht="15">
      <c r="A89" s="16"/>
      <c r="B89" s="16"/>
      <c r="C89" s="17"/>
      <c r="D89" s="17"/>
    </row>
    <row r="90" ht="15">
      <c r="A90" s="18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B35">
      <selection activeCell="B9" sqref="B9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16738</v>
      </c>
      <c r="D4" s="34">
        <f>SUM(D5:D11)</f>
        <v>18172</v>
      </c>
    </row>
    <row r="5" spans="1:4" ht="34.5" thickBot="1">
      <c r="A5" s="35" t="s">
        <v>200</v>
      </c>
      <c r="B5" s="35" t="s">
        <v>30</v>
      </c>
      <c r="C5" s="36">
        <v>4813</v>
      </c>
      <c r="D5" s="36">
        <v>5140</v>
      </c>
    </row>
    <row r="6" spans="1:4" ht="45.75" thickBot="1">
      <c r="A6" s="35" t="s">
        <v>201</v>
      </c>
      <c r="B6" s="35" t="s">
        <v>38</v>
      </c>
      <c r="C6" s="36">
        <v>11690</v>
      </c>
      <c r="D6" s="36">
        <v>12770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>
        <v>4</v>
      </c>
      <c r="D8" s="36">
        <v>4</v>
      </c>
    </row>
    <row r="9" spans="1:4" ht="35.25" customHeight="1" thickBot="1">
      <c r="A9" s="35" t="s">
        <v>49</v>
      </c>
      <c r="B9" s="35" t="s">
        <v>50</v>
      </c>
      <c r="C9" s="36"/>
      <c r="D9" s="36"/>
    </row>
    <row r="10" spans="1:4" ht="15.75" thickBot="1">
      <c r="A10" s="35"/>
      <c r="B10" s="35" t="s">
        <v>51</v>
      </c>
      <c r="C10" s="36">
        <v>231</v>
      </c>
      <c r="D10" s="36">
        <v>258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14298</v>
      </c>
      <c r="D12" s="34">
        <f>SUM(D13:D15,D19:D22)</f>
        <v>12722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518</v>
      </c>
      <c r="D14" s="36">
        <v>517</v>
      </c>
    </row>
    <row r="15" spans="1:4" ht="15.75" thickBot="1">
      <c r="A15" s="35"/>
      <c r="B15" s="35" t="s">
        <v>66</v>
      </c>
      <c r="C15" s="36">
        <f>SUM(C16:C18)</f>
        <v>5421</v>
      </c>
      <c r="D15" s="36">
        <f>SUM(D16:D18)</f>
        <v>5477</v>
      </c>
    </row>
    <row r="16" spans="1:4" ht="24" customHeight="1" thickBot="1">
      <c r="A16" s="35" t="s">
        <v>169</v>
      </c>
      <c r="B16" s="35" t="s">
        <v>170</v>
      </c>
      <c r="C16" s="36">
        <v>5421</v>
      </c>
      <c r="D16" s="36">
        <v>5477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/>
      <c r="D18" s="36"/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>
        <v>29</v>
      </c>
      <c r="D20" s="36"/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8330</v>
      </c>
      <c r="D22" s="36">
        <v>6728</v>
      </c>
    </row>
    <row r="23" spans="1:4" ht="25.5" customHeight="1" thickBot="1">
      <c r="A23" s="37"/>
      <c r="B23" s="37" t="s">
        <v>79</v>
      </c>
      <c r="C23" s="38">
        <f>C4+C12</f>
        <v>31036</v>
      </c>
      <c r="D23" s="38">
        <f>D4+D12</f>
        <v>30894</v>
      </c>
    </row>
    <row r="24" spans="1:4" ht="15.75" thickBot="1">
      <c r="A24" s="33" t="s">
        <v>150</v>
      </c>
      <c r="B24" s="33" t="s">
        <v>173</v>
      </c>
      <c r="C24" s="34">
        <f>C25+C35+C36</f>
        <v>27671</v>
      </c>
      <c r="D24" s="34">
        <f>D25+D35+D36</f>
        <v>27491</v>
      </c>
    </row>
    <row r="25" spans="1:4" ht="15.75" thickBot="1">
      <c r="A25" s="35"/>
      <c r="B25" s="35" t="s">
        <v>81</v>
      </c>
      <c r="C25" s="36">
        <f>SUM(C26:C34)</f>
        <v>27383</v>
      </c>
      <c r="D25" s="36">
        <f>SUM(D26:D34)</f>
        <v>27184</v>
      </c>
    </row>
    <row r="26" spans="1:4" ht="15.75" thickBot="1">
      <c r="A26" s="35" t="s">
        <v>174</v>
      </c>
      <c r="B26" s="35" t="s">
        <v>175</v>
      </c>
      <c r="C26" s="36">
        <v>4753</v>
      </c>
      <c r="D26" s="36">
        <v>4753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22430</v>
      </c>
      <c r="D28" s="36">
        <v>14567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0</v>
      </c>
      <c r="D30" s="36">
        <v>-41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200</v>
      </c>
      <c r="D32" s="36">
        <v>7905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>
        <v>288</v>
      </c>
      <c r="D36" s="36">
        <v>307</v>
      </c>
    </row>
    <row r="37" spans="1:4" ht="15.75" thickBot="1">
      <c r="A37" s="33" t="s">
        <v>150</v>
      </c>
      <c r="B37" s="33" t="s">
        <v>185</v>
      </c>
      <c r="C37" s="34">
        <f>SUM(C38:C39,C44:C48)</f>
        <v>441</v>
      </c>
      <c r="D37" s="34">
        <f>SUM(D38:D39,D44:D48)</f>
        <v>443</v>
      </c>
    </row>
    <row r="38" spans="1:4" ht="15.75" thickBot="1">
      <c r="A38" s="35" t="s">
        <v>104</v>
      </c>
      <c r="B38" s="35" t="s">
        <v>101</v>
      </c>
      <c r="C38" s="36">
        <v>345</v>
      </c>
      <c r="D38" s="36">
        <v>340</v>
      </c>
    </row>
    <row r="39" spans="1:4" ht="15.75" thickBot="1">
      <c r="A39" s="35"/>
      <c r="B39" s="35" t="s">
        <v>106</v>
      </c>
      <c r="C39" s="36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/>
      <c r="D43" s="36"/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>
        <v>96</v>
      </c>
      <c r="D45" s="36">
        <v>103</v>
      </c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2924</v>
      </c>
      <c r="D49" s="34">
        <f>SUM(D50:D52,D57:D58,D61:D62)</f>
        <v>2960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>
        <v>41</v>
      </c>
      <c r="D51" s="36">
        <v>41</v>
      </c>
    </row>
    <row r="52" spans="1:4" ht="15.75" thickBot="1">
      <c r="A52" s="35"/>
      <c r="B52" s="35" t="s">
        <v>130</v>
      </c>
      <c r="C52" s="36">
        <f>SUM(C53:C56)</f>
        <v>16</v>
      </c>
      <c r="D52" s="36">
        <f>SUM(D53:D56)</f>
        <v>1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16</v>
      </c>
      <c r="D56" s="36">
        <v>1</v>
      </c>
    </row>
    <row r="57" spans="1:4" ht="31.5" customHeight="1" thickBot="1">
      <c r="A57" s="35" t="s">
        <v>136</v>
      </c>
      <c r="B57" s="35" t="s">
        <v>137</v>
      </c>
      <c r="C57" s="36">
        <v>2357</v>
      </c>
      <c r="D57" s="36">
        <v>2277</v>
      </c>
    </row>
    <row r="58" spans="1:4" ht="15.75" thickBot="1">
      <c r="A58" s="35"/>
      <c r="B58" s="35" t="s">
        <v>138</v>
      </c>
      <c r="C58" s="36">
        <f>SUM(C59:C60)</f>
        <v>510</v>
      </c>
      <c r="D58" s="36">
        <f>SUM(D59:D60)</f>
        <v>641</v>
      </c>
    </row>
    <row r="59" spans="1:4" ht="15.75" thickBot="1">
      <c r="A59" s="35" t="s">
        <v>139</v>
      </c>
      <c r="B59" s="35" t="s">
        <v>197</v>
      </c>
      <c r="C59" s="36">
        <v>160</v>
      </c>
      <c r="D59" s="36">
        <v>251</v>
      </c>
    </row>
    <row r="60" spans="1:4" ht="15.75" thickBot="1">
      <c r="A60" s="35" t="s">
        <v>141</v>
      </c>
      <c r="B60" s="35" t="s">
        <v>198</v>
      </c>
      <c r="C60" s="36">
        <v>350</v>
      </c>
      <c r="D60" s="36">
        <v>390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31036</v>
      </c>
      <c r="D63" s="38">
        <f>D24+D37+D49</f>
        <v>30894</v>
      </c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B37">
      <selection activeCell="B13" sqref="B13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737</v>
      </c>
      <c r="D4" s="34">
        <f>SUM(D5:D11)</f>
        <v>846</v>
      </c>
    </row>
    <row r="5" spans="1:4" ht="34.5" thickBot="1">
      <c r="A5" s="35" t="s">
        <v>200</v>
      </c>
      <c r="B5" s="35" t="s">
        <v>30</v>
      </c>
      <c r="C5" s="36">
        <v>7</v>
      </c>
      <c r="D5" s="36">
        <v>20</v>
      </c>
    </row>
    <row r="6" spans="1:4" ht="45.75" thickBot="1">
      <c r="A6" s="35" t="s">
        <v>201</v>
      </c>
      <c r="B6" s="35" t="s">
        <v>38</v>
      </c>
      <c r="C6" s="36">
        <v>630</v>
      </c>
      <c r="D6" s="36">
        <v>725</v>
      </c>
    </row>
    <row r="7" spans="1:4" ht="15.75" thickBot="1">
      <c r="A7" s="35" t="s">
        <v>202</v>
      </c>
      <c r="B7" s="35" t="s">
        <v>43</v>
      </c>
      <c r="C7" s="36">
        <v>0</v>
      </c>
      <c r="D7" s="36">
        <v>0</v>
      </c>
    </row>
    <row r="8" spans="1:4" ht="29.25" customHeight="1" thickBot="1">
      <c r="A8" s="35" t="s">
        <v>47</v>
      </c>
      <c r="B8" s="35" t="s">
        <v>48</v>
      </c>
      <c r="C8" s="36">
        <v>0</v>
      </c>
      <c r="D8" s="36">
        <v>0</v>
      </c>
    </row>
    <row r="9" spans="1:4" ht="35.25" customHeight="1" thickBot="1">
      <c r="A9" s="35" t="s">
        <v>49</v>
      </c>
      <c r="B9" s="35" t="s">
        <v>50</v>
      </c>
      <c r="C9" s="36">
        <v>63</v>
      </c>
      <c r="D9" s="36">
        <v>57</v>
      </c>
    </row>
    <row r="10" spans="1:4" ht="15.75" thickBot="1">
      <c r="A10" s="35"/>
      <c r="B10" s="35" t="s">
        <v>51</v>
      </c>
      <c r="C10" s="36">
        <v>37</v>
      </c>
      <c r="D10" s="36">
        <v>44</v>
      </c>
    </row>
    <row r="11" spans="1:4" ht="15.75" thickBot="1">
      <c r="A11" s="35" t="s">
        <v>161</v>
      </c>
      <c r="B11" s="35" t="s">
        <v>53</v>
      </c>
      <c r="C11" s="36">
        <v>0</v>
      </c>
      <c r="D11" s="36">
        <v>0</v>
      </c>
    </row>
    <row r="12" spans="1:4" ht="15.75" thickBot="1">
      <c r="A12" s="33" t="s">
        <v>150</v>
      </c>
      <c r="B12" s="33" t="s">
        <v>162</v>
      </c>
      <c r="C12" s="34">
        <f>SUM(C13:C15,C19:C22)</f>
        <v>4898</v>
      </c>
      <c r="D12" s="34">
        <f>SUM(D13:D15,D19:D22)</f>
        <v>7268</v>
      </c>
    </row>
    <row r="13" spans="1:4" ht="23.25" thickBot="1">
      <c r="A13" s="35" t="s">
        <v>203</v>
      </c>
      <c r="B13" s="35" t="s">
        <v>55</v>
      </c>
      <c r="C13" s="36">
        <v>0</v>
      </c>
      <c r="D13" s="36">
        <v>0</v>
      </c>
    </row>
    <row r="14" spans="1:4" ht="15.75" thickBot="1">
      <c r="A14" s="35" t="s">
        <v>64</v>
      </c>
      <c r="B14" s="35" t="s">
        <v>63</v>
      </c>
      <c r="C14" s="36">
        <v>405</v>
      </c>
      <c r="D14" s="36">
        <v>457</v>
      </c>
    </row>
    <row r="15" spans="1:4" ht="15.75" thickBot="1">
      <c r="A15" s="35"/>
      <c r="B15" s="35" t="s">
        <v>66</v>
      </c>
      <c r="C15" s="36">
        <f>SUM(C16:C18)</f>
        <v>3033</v>
      </c>
      <c r="D15" s="36">
        <f>SUM(D16:D18)</f>
        <v>5789</v>
      </c>
    </row>
    <row r="16" spans="1:4" ht="24" customHeight="1" thickBot="1">
      <c r="A16" s="35" t="s">
        <v>169</v>
      </c>
      <c r="B16" s="35" t="s">
        <v>170</v>
      </c>
      <c r="C16" s="36">
        <v>3030</v>
      </c>
      <c r="D16" s="36">
        <v>5778</v>
      </c>
    </row>
    <row r="17" spans="1:4" ht="15.75" thickBot="1">
      <c r="A17" s="35"/>
      <c r="B17" s="35" t="s">
        <v>171</v>
      </c>
      <c r="C17" s="36">
        <v>0</v>
      </c>
      <c r="D17" s="36">
        <v>0</v>
      </c>
    </row>
    <row r="18" spans="1:4" ht="15.75" thickBot="1">
      <c r="A18" s="35" t="s">
        <v>70</v>
      </c>
      <c r="B18" s="35" t="s">
        <v>172</v>
      </c>
      <c r="C18" s="36">
        <v>3</v>
      </c>
      <c r="D18" s="36">
        <v>11</v>
      </c>
    </row>
    <row r="19" spans="1:4" ht="46.5" customHeight="1" thickBot="1">
      <c r="A19" s="35" t="s">
        <v>72</v>
      </c>
      <c r="B19" s="35" t="s">
        <v>73</v>
      </c>
      <c r="C19" s="36">
        <v>645</v>
      </c>
      <c r="D19" s="36">
        <v>0</v>
      </c>
    </row>
    <row r="20" spans="1:4" ht="52.5" customHeight="1" thickBot="1">
      <c r="A20" s="35" t="s">
        <v>74</v>
      </c>
      <c r="B20" s="35" t="s">
        <v>75</v>
      </c>
      <c r="C20" s="36">
        <v>12</v>
      </c>
      <c r="D20" s="36">
        <v>12</v>
      </c>
    </row>
    <row r="21" spans="1:4" ht="15.75" thickBot="1">
      <c r="A21" s="35" t="s">
        <v>76</v>
      </c>
      <c r="B21" s="35" t="s">
        <v>77</v>
      </c>
      <c r="C21" s="36">
        <v>0</v>
      </c>
      <c r="D21" s="36">
        <v>0</v>
      </c>
    </row>
    <row r="22" spans="1:4" ht="15.75" thickBot="1">
      <c r="A22" s="35"/>
      <c r="B22" s="35" t="s">
        <v>78</v>
      </c>
      <c r="C22" s="36">
        <v>803</v>
      </c>
      <c r="D22" s="36">
        <v>1010</v>
      </c>
    </row>
    <row r="23" spans="1:4" ht="25.5" customHeight="1" thickBot="1">
      <c r="A23" s="37"/>
      <c r="B23" s="37" t="s">
        <v>79</v>
      </c>
      <c r="C23" s="38">
        <f>C4+C12</f>
        <v>5635</v>
      </c>
      <c r="D23" s="38">
        <f>D4+D12</f>
        <v>8114</v>
      </c>
    </row>
    <row r="24" spans="1:4" ht="15.75" thickBot="1">
      <c r="A24" s="33" t="s">
        <v>150</v>
      </c>
      <c r="B24" s="33" t="s">
        <v>173</v>
      </c>
      <c r="C24" s="34">
        <f>C25+C35+C36</f>
        <v>3003</v>
      </c>
      <c r="D24" s="34">
        <f>D25+D35+D36</f>
        <v>4921</v>
      </c>
    </row>
    <row r="25" spans="1:4" ht="15.75" thickBot="1">
      <c r="A25" s="35"/>
      <c r="B25" s="35" t="s">
        <v>81</v>
      </c>
      <c r="C25" s="36">
        <f>SUM(C26:C34)</f>
        <v>3003</v>
      </c>
      <c r="D25" s="36">
        <f>SUM(D26:D34)</f>
        <v>4921</v>
      </c>
    </row>
    <row r="26" spans="1:4" ht="15.75" thickBot="1">
      <c r="A26" s="35" t="s">
        <v>174</v>
      </c>
      <c r="B26" s="35" t="s">
        <v>175</v>
      </c>
      <c r="C26" s="36">
        <v>1188</v>
      </c>
      <c r="D26" s="36">
        <v>1188</v>
      </c>
    </row>
    <row r="27" spans="1:4" ht="15.75" thickBot="1">
      <c r="A27" s="35"/>
      <c r="B27" s="35" t="s">
        <v>176</v>
      </c>
      <c r="C27" s="36">
        <v>165</v>
      </c>
      <c r="D27" s="36">
        <v>165</v>
      </c>
    </row>
    <row r="28" spans="1:5" ht="15.75" thickBot="1">
      <c r="A28" s="35" t="s">
        <v>177</v>
      </c>
      <c r="B28" s="35" t="s">
        <v>178</v>
      </c>
      <c r="C28" s="36">
        <v>3567</v>
      </c>
      <c r="D28" s="36">
        <v>3490</v>
      </c>
      <c r="E28" s="42"/>
    </row>
    <row r="29" spans="1:4" ht="15.75" thickBot="1">
      <c r="A29" s="35" t="s">
        <v>87</v>
      </c>
      <c r="B29" s="35" t="s">
        <v>179</v>
      </c>
      <c r="C29" s="36">
        <v>0</v>
      </c>
      <c r="D29" s="36">
        <v>0</v>
      </c>
    </row>
    <row r="30" spans="1:4" ht="15.75" thickBot="1">
      <c r="A30" s="35" t="s">
        <v>89</v>
      </c>
      <c r="B30" s="35" t="s">
        <v>180</v>
      </c>
      <c r="C30" s="36">
        <v>0</v>
      </c>
      <c r="D30" s="36">
        <v>0</v>
      </c>
    </row>
    <row r="31" spans="1:4" ht="15.75" thickBot="1">
      <c r="A31" s="35"/>
      <c r="B31" s="35" t="s">
        <v>181</v>
      </c>
      <c r="C31" s="36">
        <v>0</v>
      </c>
      <c r="D31" s="36">
        <v>0</v>
      </c>
    </row>
    <row r="32" spans="1:4" ht="15.75" thickBot="1">
      <c r="A32" s="35"/>
      <c r="B32" s="35" t="s">
        <v>182</v>
      </c>
      <c r="C32" s="36">
        <v>-1917</v>
      </c>
      <c r="D32" s="36">
        <v>78</v>
      </c>
    </row>
    <row r="33" spans="1:4" ht="15.75" thickBot="1">
      <c r="A33" s="35" t="s">
        <v>93</v>
      </c>
      <c r="B33" s="35" t="s">
        <v>183</v>
      </c>
      <c r="C33" s="36">
        <v>0</v>
      </c>
      <c r="D33" s="36">
        <v>0</v>
      </c>
    </row>
    <row r="34" spans="1:4" ht="15.75" thickBot="1">
      <c r="A34" s="35"/>
      <c r="B34" s="35" t="s">
        <v>184</v>
      </c>
      <c r="C34" s="36">
        <v>0</v>
      </c>
      <c r="D34" s="36">
        <v>0</v>
      </c>
    </row>
    <row r="35" spans="1:4" ht="15.75" thickBot="1">
      <c r="A35" s="35" t="s">
        <v>96</v>
      </c>
      <c r="B35" s="35" t="s">
        <v>97</v>
      </c>
      <c r="C35" s="36">
        <v>0</v>
      </c>
      <c r="D35" s="36">
        <v>0</v>
      </c>
    </row>
    <row r="36" spans="1:4" ht="15.75" thickBot="1">
      <c r="A36" s="35" t="s">
        <v>98</v>
      </c>
      <c r="B36" s="35" t="s">
        <v>99</v>
      </c>
      <c r="C36" s="36">
        <v>0</v>
      </c>
      <c r="D36" s="36">
        <v>0</v>
      </c>
    </row>
    <row r="37" spans="1:4" ht="15.75" thickBot="1">
      <c r="A37" s="33" t="s">
        <v>150</v>
      </c>
      <c r="B37" s="33" t="s">
        <v>185</v>
      </c>
      <c r="C37" s="34">
        <f>SUM(C38:C39,C44:C48)</f>
        <v>189</v>
      </c>
      <c r="D37" s="34">
        <f>SUM(D38:D39,D44:D48)</f>
        <v>130</v>
      </c>
    </row>
    <row r="38" spans="1:4" ht="15.75" thickBot="1">
      <c r="A38" s="35" t="s">
        <v>104</v>
      </c>
      <c r="B38" s="35" t="s">
        <v>101</v>
      </c>
      <c r="C38" s="36">
        <v>189</v>
      </c>
      <c r="D38" s="36">
        <v>130</v>
      </c>
    </row>
    <row r="39" spans="1:4" ht="15.75" thickBot="1">
      <c r="A39" s="35"/>
      <c r="B39" s="35" t="s">
        <v>106</v>
      </c>
      <c r="C39" s="36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>
        <v>0</v>
      </c>
      <c r="D40" s="36">
        <v>0</v>
      </c>
    </row>
    <row r="41" spans="1:4" ht="15.75" thickBot="1">
      <c r="A41" s="35" t="s">
        <v>109</v>
      </c>
      <c r="B41" s="35" t="s">
        <v>190</v>
      </c>
      <c r="C41" s="36">
        <v>0</v>
      </c>
      <c r="D41" s="36">
        <v>0</v>
      </c>
    </row>
    <row r="42" spans="1:4" ht="15.75" thickBot="1">
      <c r="A42" s="35" t="s">
        <v>111</v>
      </c>
      <c r="B42" s="35" t="s">
        <v>191</v>
      </c>
      <c r="C42" s="36">
        <v>0</v>
      </c>
      <c r="D42" s="36">
        <v>0</v>
      </c>
    </row>
    <row r="43" spans="1:4" ht="18" customHeight="1" thickBot="1">
      <c r="A43" s="35" t="s">
        <v>113</v>
      </c>
      <c r="B43" s="35" t="s">
        <v>192</v>
      </c>
      <c r="C43" s="36">
        <v>0</v>
      </c>
      <c r="D43" s="36">
        <v>0</v>
      </c>
    </row>
    <row r="44" spans="1:4" ht="15.75" thickBot="1">
      <c r="A44" s="35" t="s">
        <v>115</v>
      </c>
      <c r="B44" s="35" t="s">
        <v>116</v>
      </c>
      <c r="C44" s="36">
        <v>0</v>
      </c>
      <c r="D44" s="36">
        <v>0</v>
      </c>
    </row>
    <row r="45" spans="1:4" ht="15.75" thickBot="1">
      <c r="A45" s="35" t="s">
        <v>117</v>
      </c>
      <c r="B45" s="35" t="s">
        <v>118</v>
      </c>
      <c r="C45" s="36">
        <v>0</v>
      </c>
      <c r="D45" s="36">
        <v>0</v>
      </c>
    </row>
    <row r="46" spans="1:4" ht="15.75" thickBot="1">
      <c r="A46" s="35" t="s">
        <v>119</v>
      </c>
      <c r="B46" s="35" t="s">
        <v>120</v>
      </c>
      <c r="C46" s="36">
        <v>0</v>
      </c>
      <c r="D46" s="36">
        <v>0</v>
      </c>
    </row>
    <row r="47" spans="1:4" ht="15.75" thickBot="1">
      <c r="A47" s="35" t="s">
        <v>193</v>
      </c>
      <c r="B47" s="35" t="s">
        <v>122</v>
      </c>
      <c r="C47" s="36">
        <v>0</v>
      </c>
      <c r="D47" s="36">
        <v>0</v>
      </c>
    </row>
    <row r="48" spans="1:4" ht="15.75" thickBot="1">
      <c r="A48" s="35" t="s">
        <v>194</v>
      </c>
      <c r="B48" s="35" t="s">
        <v>124</v>
      </c>
      <c r="C48" s="36">
        <v>0</v>
      </c>
      <c r="D48" s="36">
        <v>0</v>
      </c>
    </row>
    <row r="49" spans="1:4" ht="15.75" thickBot="1">
      <c r="A49" s="33" t="s">
        <v>150</v>
      </c>
      <c r="B49" s="33" t="s">
        <v>195</v>
      </c>
      <c r="C49" s="34">
        <f>SUM(C50:C52,C57:C58,C61:C62)</f>
        <v>2443</v>
      </c>
      <c r="D49" s="34">
        <f>SUM(D50:D52,D57:D58,D61:D62)</f>
        <v>3063</v>
      </c>
    </row>
    <row r="50" spans="1:4" ht="15.75" thickBot="1">
      <c r="A50" s="35" t="s">
        <v>126</v>
      </c>
      <c r="B50" s="35" t="s">
        <v>127</v>
      </c>
      <c r="C50" s="36">
        <v>0</v>
      </c>
      <c r="D50" s="36">
        <v>0</v>
      </c>
    </row>
    <row r="51" spans="1:4" ht="15.75" thickBot="1">
      <c r="A51" s="35" t="s">
        <v>129</v>
      </c>
      <c r="B51" s="35" t="s">
        <v>128</v>
      </c>
      <c r="C51" s="36">
        <v>349</v>
      </c>
      <c r="D51" s="36">
        <v>505</v>
      </c>
    </row>
    <row r="52" spans="1:4" ht="15.75" thickBot="1">
      <c r="A52" s="35"/>
      <c r="B52" s="35" t="s">
        <v>130</v>
      </c>
      <c r="C52" s="36">
        <f>SUM(C53:C56)</f>
        <v>105</v>
      </c>
      <c r="D52" s="36">
        <f>SUM(D53:D56)</f>
        <v>93</v>
      </c>
    </row>
    <row r="53" spans="1:4" ht="15.75" thickBot="1">
      <c r="A53" s="35" t="s">
        <v>131</v>
      </c>
      <c r="B53" s="35" t="s">
        <v>189</v>
      </c>
      <c r="C53" s="36">
        <v>0</v>
      </c>
      <c r="D53" s="36">
        <v>0</v>
      </c>
    </row>
    <row r="54" spans="1:4" ht="15.75" thickBot="1">
      <c r="A54" s="35" t="s">
        <v>132</v>
      </c>
      <c r="B54" s="35" t="s">
        <v>190</v>
      </c>
      <c r="C54" s="36">
        <v>0</v>
      </c>
      <c r="D54" s="36">
        <v>0</v>
      </c>
    </row>
    <row r="55" spans="1:4" ht="15.75" thickBot="1">
      <c r="A55" s="35" t="s">
        <v>133</v>
      </c>
      <c r="B55" s="35" t="s">
        <v>191</v>
      </c>
      <c r="C55" s="36">
        <v>0</v>
      </c>
      <c r="D55" s="36">
        <v>0</v>
      </c>
    </row>
    <row r="56" spans="1:4" ht="42" customHeight="1" thickBot="1">
      <c r="A56" s="35" t="s">
        <v>134</v>
      </c>
      <c r="B56" s="35" t="s">
        <v>196</v>
      </c>
      <c r="C56" s="36">
        <v>105</v>
      </c>
      <c r="D56" s="36">
        <v>93</v>
      </c>
    </row>
    <row r="57" spans="1:4" ht="31.5" customHeight="1" thickBot="1">
      <c r="A57" s="35" t="s">
        <v>136</v>
      </c>
      <c r="B57" s="35" t="s">
        <v>137</v>
      </c>
      <c r="C57" s="36">
        <v>22</v>
      </c>
      <c r="D57" s="36">
        <v>149</v>
      </c>
    </row>
    <row r="58" spans="1:4" ht="15.75" thickBot="1">
      <c r="A58" s="35"/>
      <c r="B58" s="35" t="s">
        <v>138</v>
      </c>
      <c r="C58" s="36">
        <f>SUM(C59:C60)</f>
        <v>1967</v>
      </c>
      <c r="D58" s="36">
        <f>SUM(D59:D60)</f>
        <v>2316</v>
      </c>
    </row>
    <row r="59" spans="1:4" ht="15.75" thickBot="1">
      <c r="A59" s="35" t="s">
        <v>139</v>
      </c>
      <c r="B59" s="35" t="s">
        <v>197</v>
      </c>
      <c r="C59" s="36">
        <v>851</v>
      </c>
      <c r="D59" s="36">
        <v>1130</v>
      </c>
    </row>
    <row r="60" spans="1:4" ht="15.75" thickBot="1">
      <c r="A60" s="35" t="s">
        <v>141</v>
      </c>
      <c r="B60" s="35" t="s">
        <v>198</v>
      </c>
      <c r="C60" s="36">
        <v>1116</v>
      </c>
      <c r="D60" s="36">
        <v>1186</v>
      </c>
    </row>
    <row r="61" spans="1:4" ht="15.75" thickBot="1">
      <c r="A61" s="35" t="s">
        <v>143</v>
      </c>
      <c r="B61" s="35" t="s">
        <v>144</v>
      </c>
      <c r="C61" s="36">
        <v>0</v>
      </c>
      <c r="D61" s="36">
        <v>0</v>
      </c>
    </row>
    <row r="62" spans="1:4" ht="15.75" thickBot="1">
      <c r="A62" s="35" t="s">
        <v>199</v>
      </c>
      <c r="B62" s="35" t="s">
        <v>146</v>
      </c>
      <c r="C62" s="36">
        <v>0</v>
      </c>
      <c r="D62" s="36">
        <v>0</v>
      </c>
    </row>
    <row r="63" spans="1:4" ht="23.25" customHeight="1" thickBot="1">
      <c r="A63" s="37"/>
      <c r="B63" s="37" t="s">
        <v>147</v>
      </c>
      <c r="C63" s="38">
        <f>C24+C37+C49</f>
        <v>5635</v>
      </c>
      <c r="D63" s="38">
        <f>D24+D37+D49</f>
        <v>8114</v>
      </c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C43">
      <selection activeCell="D56" sqref="D56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8" ht="18.75" customHeight="1" thickBot="1">
      <c r="A4" s="33" t="s">
        <v>150</v>
      </c>
      <c r="B4" s="33" t="s">
        <v>153</v>
      </c>
      <c r="C4" s="43">
        <f>SUM(C5:C11)</f>
        <v>1348646</v>
      </c>
      <c r="D4" s="43">
        <f>SUM(D5:D11)</f>
        <v>1391699</v>
      </c>
      <c r="H4" s="39"/>
    </row>
    <row r="5" spans="1:8" ht="34.5" customHeight="1" thickBot="1">
      <c r="A5" s="35" t="s">
        <v>200</v>
      </c>
      <c r="B5" s="35" t="s">
        <v>30</v>
      </c>
      <c r="C5" s="44">
        <v>4632</v>
      </c>
      <c r="D5" s="44">
        <v>6519</v>
      </c>
      <c r="E5" s="52"/>
      <c r="H5" s="39"/>
    </row>
    <row r="6" spans="1:8" ht="45.75" thickBot="1">
      <c r="A6" s="35" t="s">
        <v>201</v>
      </c>
      <c r="B6" s="35" t="s">
        <v>38</v>
      </c>
      <c r="C6" s="44">
        <v>1227937</v>
      </c>
      <c r="D6" s="44">
        <v>1267208</v>
      </c>
      <c r="E6" s="52"/>
      <c r="H6" s="39"/>
    </row>
    <row r="7" spans="1:8" ht="15.75" thickBot="1">
      <c r="A7" s="35" t="s">
        <v>202</v>
      </c>
      <c r="B7" s="35" t="s">
        <v>43</v>
      </c>
      <c r="C7" s="44"/>
      <c r="D7" s="44"/>
      <c r="E7" s="52"/>
      <c r="H7" s="39"/>
    </row>
    <row r="8" spans="1:8" ht="29.25" customHeight="1" thickBot="1">
      <c r="A8" s="35" t="s">
        <v>47</v>
      </c>
      <c r="B8" s="35" t="s">
        <v>48</v>
      </c>
      <c r="C8" s="44">
        <v>29799</v>
      </c>
      <c r="D8" s="44">
        <v>29798</v>
      </c>
      <c r="H8" s="39"/>
    </row>
    <row r="9" spans="1:8" ht="35.25" customHeight="1" thickBot="1">
      <c r="A9" s="35" t="s">
        <v>49</v>
      </c>
      <c r="B9" s="35" t="s">
        <v>50</v>
      </c>
      <c r="C9" s="44">
        <v>26722</v>
      </c>
      <c r="D9" s="44">
        <v>28618</v>
      </c>
      <c r="H9" s="39"/>
    </row>
    <row r="10" spans="1:8" ht="15.75" thickBot="1">
      <c r="A10" s="35"/>
      <c r="B10" s="35" t="s">
        <v>51</v>
      </c>
      <c r="C10" s="44">
        <v>805</v>
      </c>
      <c r="D10" s="44">
        <v>805</v>
      </c>
      <c r="H10" s="39"/>
    </row>
    <row r="11" spans="1:8" ht="15.75" thickBot="1">
      <c r="A11" s="35" t="s">
        <v>161</v>
      </c>
      <c r="B11" s="35" t="s">
        <v>53</v>
      </c>
      <c r="C11" s="44">
        <v>58751</v>
      </c>
      <c r="D11" s="44">
        <v>58751</v>
      </c>
      <c r="H11" s="39"/>
    </row>
    <row r="12" spans="1:8" ht="15.75" thickBot="1">
      <c r="A12" s="33" t="s">
        <v>150</v>
      </c>
      <c r="B12" s="33" t="s">
        <v>162</v>
      </c>
      <c r="C12" s="43">
        <f>SUM(C13:C15,C19:C22)</f>
        <v>118058</v>
      </c>
      <c r="D12" s="43">
        <f>SUM(D13:D15,D19:D22)</f>
        <v>107876</v>
      </c>
      <c r="H12" s="39"/>
    </row>
    <row r="13" spans="1:8" ht="23.25" thickBot="1">
      <c r="A13" s="35" t="s">
        <v>203</v>
      </c>
      <c r="B13" s="35" t="s">
        <v>55</v>
      </c>
      <c r="C13" s="44"/>
      <c r="D13" s="44"/>
      <c r="H13" s="39"/>
    </row>
    <row r="14" spans="1:8" ht="15.75" thickBot="1">
      <c r="A14" s="35" t="s">
        <v>64</v>
      </c>
      <c r="B14" s="35" t="s">
        <v>63</v>
      </c>
      <c r="C14" s="44">
        <v>13515</v>
      </c>
      <c r="D14" s="44">
        <v>12634</v>
      </c>
      <c r="H14" s="39"/>
    </row>
    <row r="15" spans="1:8" ht="15.75" thickBot="1">
      <c r="A15" s="35"/>
      <c r="B15" s="35" t="s">
        <v>66</v>
      </c>
      <c r="C15" s="44">
        <f>SUM(C16:C18)</f>
        <v>70925</v>
      </c>
      <c r="D15" s="44">
        <f>+'[4]ACTIVO Miles'!$N$49</f>
        <v>62595</v>
      </c>
      <c r="H15" s="39"/>
    </row>
    <row r="16" spans="1:8" ht="24" customHeight="1" thickBot="1">
      <c r="A16" s="35" t="s">
        <v>169</v>
      </c>
      <c r="B16" s="35" t="s">
        <v>170</v>
      </c>
      <c r="C16" s="44">
        <v>55523</v>
      </c>
      <c r="D16" s="44">
        <v>22075</v>
      </c>
      <c r="H16" s="39"/>
    </row>
    <row r="17" spans="1:8" ht="15.75" thickBot="1">
      <c r="A17" s="35"/>
      <c r="B17" s="35" t="s">
        <v>171</v>
      </c>
      <c r="C17" s="44"/>
      <c r="D17" s="44"/>
      <c r="H17" s="39"/>
    </row>
    <row r="18" spans="1:8" ht="15.75" thickBot="1">
      <c r="A18" s="35" t="s">
        <v>70</v>
      </c>
      <c r="B18" s="35" t="s">
        <v>172</v>
      </c>
      <c r="C18" s="44">
        <v>15402</v>
      </c>
      <c r="D18" s="44">
        <v>40520</v>
      </c>
      <c r="H18" s="39"/>
    </row>
    <row r="19" spans="1:8" ht="46.5" customHeight="1" thickBot="1">
      <c r="A19" s="35" t="s">
        <v>72</v>
      </c>
      <c r="B19" s="35" t="s">
        <v>73</v>
      </c>
      <c r="C19" s="44"/>
      <c r="D19" s="44"/>
      <c r="H19" s="39"/>
    </row>
    <row r="20" spans="1:8" ht="52.5" customHeight="1" thickBot="1">
      <c r="A20" s="35" t="s">
        <v>74</v>
      </c>
      <c r="B20" s="35" t="s">
        <v>75</v>
      </c>
      <c r="C20" s="44">
        <v>622</v>
      </c>
      <c r="D20" s="44">
        <v>165</v>
      </c>
      <c r="H20" s="39"/>
    </row>
    <row r="21" spans="1:8" ht="15.75" thickBot="1">
      <c r="A21" s="35" t="s">
        <v>76</v>
      </c>
      <c r="B21" s="35" t="s">
        <v>77</v>
      </c>
      <c r="C21" s="44">
        <v>9545</v>
      </c>
      <c r="D21" s="44">
        <v>8548</v>
      </c>
      <c r="H21" s="39"/>
    </row>
    <row r="22" spans="1:8" ht="15.75" thickBot="1">
      <c r="A22" s="35"/>
      <c r="B22" s="35" t="s">
        <v>78</v>
      </c>
      <c r="C22" s="44">
        <v>23451</v>
      </c>
      <c r="D22" s="44">
        <v>23934</v>
      </c>
      <c r="H22" s="39"/>
    </row>
    <row r="23" spans="1:8" ht="25.5" customHeight="1" thickBot="1">
      <c r="A23" s="37"/>
      <c r="B23" s="37" t="s">
        <v>79</v>
      </c>
      <c r="C23" s="45">
        <f>C4+C12</f>
        <v>1466704</v>
      </c>
      <c r="D23" s="45">
        <f>D4+D12</f>
        <v>1499575</v>
      </c>
      <c r="H23" s="39"/>
    </row>
    <row r="24" spans="1:8" ht="15.75" thickBot="1">
      <c r="A24" s="33" t="s">
        <v>150</v>
      </c>
      <c r="B24" s="33" t="s">
        <v>173</v>
      </c>
      <c r="C24" s="43">
        <f>C25+C35+C36</f>
        <v>435437</v>
      </c>
      <c r="D24" s="43">
        <f>D25+D35+D36</f>
        <v>390525</v>
      </c>
      <c r="H24" s="39"/>
    </row>
    <row r="25" spans="1:8" ht="15.75" thickBot="1">
      <c r="A25" s="35"/>
      <c r="B25" s="35" t="s">
        <v>81</v>
      </c>
      <c r="C25" s="44">
        <f>SUM(C26:C34)</f>
        <v>6609</v>
      </c>
      <c r="D25" s="44">
        <f>SUM(D26:D34)</f>
        <v>-60767</v>
      </c>
      <c r="H25" s="39"/>
    </row>
    <row r="26" spans="1:8" ht="15.75" thickBot="1">
      <c r="A26" s="35" t="s">
        <v>174</v>
      </c>
      <c r="B26" s="35" t="s">
        <v>175</v>
      </c>
      <c r="C26" s="44">
        <v>17977</v>
      </c>
      <c r="D26" s="44">
        <v>17977</v>
      </c>
      <c r="H26" s="39"/>
    </row>
    <row r="27" spans="1:8" ht="15.75" thickBot="1">
      <c r="A27" s="35"/>
      <c r="B27" s="35" t="s">
        <v>176</v>
      </c>
      <c r="C27" s="44"/>
      <c r="D27" s="44"/>
      <c r="H27" s="39"/>
    </row>
    <row r="28" spans="1:8" ht="15.75" thickBot="1">
      <c r="A28" s="35" t="s">
        <v>177</v>
      </c>
      <c r="B28" s="35" t="s">
        <v>178</v>
      </c>
      <c r="C28" s="44">
        <v>427972</v>
      </c>
      <c r="D28" s="44">
        <v>427972</v>
      </c>
      <c r="H28" s="39"/>
    </row>
    <row r="29" spans="1:8" ht="15.75" thickBot="1">
      <c r="A29" s="35" t="s">
        <v>87</v>
      </c>
      <c r="B29" s="35" t="s">
        <v>179</v>
      </c>
      <c r="C29" s="44"/>
      <c r="D29" s="44"/>
      <c r="H29" s="39"/>
    </row>
    <row r="30" spans="1:8" ht="15.75" thickBot="1">
      <c r="A30" s="35" t="s">
        <v>89</v>
      </c>
      <c r="B30" s="35" t="s">
        <v>180</v>
      </c>
      <c r="C30" s="44">
        <v>-506716</v>
      </c>
      <c r="D30" s="44">
        <v>-569775</v>
      </c>
      <c r="H30" s="39"/>
    </row>
    <row r="31" spans="1:8" ht="15.75" thickBot="1">
      <c r="A31" s="35"/>
      <c r="B31" s="35" t="s">
        <v>181</v>
      </c>
      <c r="C31" s="44"/>
      <c r="D31" s="44"/>
      <c r="H31" s="39"/>
    </row>
    <row r="32" spans="1:8" ht="15.75" thickBot="1">
      <c r="A32" s="35"/>
      <c r="B32" s="35" t="s">
        <v>182</v>
      </c>
      <c r="C32" s="44">
        <v>67376</v>
      </c>
      <c r="D32" s="44">
        <v>63059</v>
      </c>
      <c r="H32" s="39"/>
    </row>
    <row r="33" spans="1:8" ht="15.75" thickBot="1">
      <c r="A33" s="35" t="s">
        <v>93</v>
      </c>
      <c r="B33" s="35" t="s">
        <v>183</v>
      </c>
      <c r="C33" s="44"/>
      <c r="D33" s="44"/>
      <c r="H33" s="39"/>
    </row>
    <row r="34" spans="1:8" ht="15.75" thickBot="1">
      <c r="A34" s="35"/>
      <c r="B34" s="35" t="s">
        <v>184</v>
      </c>
      <c r="C34" s="44"/>
      <c r="D34" s="44"/>
      <c r="H34" s="39"/>
    </row>
    <row r="35" spans="1:8" ht="15.75" thickBot="1">
      <c r="A35" s="35" t="s">
        <v>96</v>
      </c>
      <c r="B35" s="35" t="s">
        <v>97</v>
      </c>
      <c r="C35" s="44"/>
      <c r="D35" s="44"/>
      <c r="H35" s="39"/>
    </row>
    <row r="36" spans="1:8" ht="15.75" thickBot="1">
      <c r="A36" s="35" t="s">
        <v>98</v>
      </c>
      <c r="B36" s="35" t="s">
        <v>99</v>
      </c>
      <c r="C36" s="44">
        <v>428828</v>
      </c>
      <c r="D36" s="44">
        <v>451292</v>
      </c>
      <c r="H36" s="39"/>
    </row>
    <row r="37" spans="1:8" ht="15.75" thickBot="1">
      <c r="A37" s="33" t="s">
        <v>150</v>
      </c>
      <c r="B37" s="33" t="s">
        <v>185</v>
      </c>
      <c r="C37" s="43">
        <f>SUM(C38:C39,C44:C48)</f>
        <v>584272</v>
      </c>
      <c r="D37" s="43">
        <f>SUM(D38:D39,D44:D48)</f>
        <v>673532</v>
      </c>
      <c r="H37" s="39"/>
    </row>
    <row r="38" spans="1:8" ht="15.75" thickBot="1">
      <c r="A38" s="35" t="s">
        <v>104</v>
      </c>
      <c r="B38" s="35" t="s">
        <v>101</v>
      </c>
      <c r="C38" s="44">
        <v>41872</v>
      </c>
      <c r="D38" s="44">
        <v>41733</v>
      </c>
      <c r="H38" s="39"/>
    </row>
    <row r="39" spans="1:8" ht="15.75" thickBot="1">
      <c r="A39" s="35"/>
      <c r="B39" s="35" t="s">
        <v>106</v>
      </c>
      <c r="C39" s="44">
        <f>SUM(C40:C43)</f>
        <v>539362</v>
      </c>
      <c r="D39" s="44">
        <f>SUM(D40:D43)</f>
        <v>628390</v>
      </c>
      <c r="H39" s="39"/>
    </row>
    <row r="40" spans="1:8" ht="15.75" thickBot="1">
      <c r="A40" s="35" t="s">
        <v>107</v>
      </c>
      <c r="B40" s="35" t="s">
        <v>189</v>
      </c>
      <c r="C40" s="44"/>
      <c r="D40" s="44"/>
      <c r="H40" s="39"/>
    </row>
    <row r="41" spans="1:8" ht="15.75" thickBot="1">
      <c r="A41" s="35" t="s">
        <v>109</v>
      </c>
      <c r="B41" s="35" t="s">
        <v>190</v>
      </c>
      <c r="C41" s="44">
        <v>444667</v>
      </c>
      <c r="D41" s="44">
        <v>527315</v>
      </c>
      <c r="H41" s="39"/>
    </row>
    <row r="42" spans="1:8" ht="15.75" thickBot="1">
      <c r="A42" s="35" t="s">
        <v>111</v>
      </c>
      <c r="B42" s="35" t="s">
        <v>191</v>
      </c>
      <c r="C42" s="44">
        <v>30450</v>
      </c>
      <c r="D42" s="44">
        <v>36413</v>
      </c>
      <c r="H42" s="39"/>
    </row>
    <row r="43" spans="1:8" ht="18" customHeight="1" thickBot="1">
      <c r="A43" s="35" t="s">
        <v>113</v>
      </c>
      <c r="B43" s="35" t="s">
        <v>192</v>
      </c>
      <c r="C43" s="44">
        <v>64245</v>
      </c>
      <c r="D43" s="44">
        <v>64662</v>
      </c>
      <c r="H43" s="39"/>
    </row>
    <row r="44" spans="1:8" ht="15.75" thickBot="1">
      <c r="A44" s="35" t="s">
        <v>115</v>
      </c>
      <c r="B44" s="35" t="s">
        <v>116</v>
      </c>
      <c r="C44" s="44"/>
      <c r="D44" s="44"/>
      <c r="H44" s="39"/>
    </row>
    <row r="45" spans="1:8" ht="15.75" thickBot="1">
      <c r="A45" s="35" t="s">
        <v>117</v>
      </c>
      <c r="B45" s="35" t="s">
        <v>118</v>
      </c>
      <c r="C45" s="44">
        <v>1075</v>
      </c>
      <c r="D45" s="44">
        <v>1131</v>
      </c>
      <c r="H45" s="39"/>
    </row>
    <row r="46" spans="1:8" ht="15.75" thickBot="1">
      <c r="A46" s="35" t="s">
        <v>119</v>
      </c>
      <c r="B46" s="35" t="s">
        <v>120</v>
      </c>
      <c r="C46" s="44">
        <v>1963</v>
      </c>
      <c r="D46" s="44">
        <v>2278</v>
      </c>
      <c r="H46" s="39"/>
    </row>
    <row r="47" spans="1:8" ht="15.75" thickBot="1">
      <c r="A47" s="35" t="s">
        <v>193</v>
      </c>
      <c r="B47" s="35" t="s">
        <v>122</v>
      </c>
      <c r="C47" s="44"/>
      <c r="D47" s="44"/>
      <c r="H47" s="39"/>
    </row>
    <row r="48" spans="1:8" ht="15.75" thickBot="1">
      <c r="A48" s="35" t="s">
        <v>194</v>
      </c>
      <c r="B48" s="35" t="s">
        <v>124</v>
      </c>
      <c r="C48" s="44"/>
      <c r="D48" s="44"/>
      <c r="H48" s="39"/>
    </row>
    <row r="49" spans="1:8" ht="15.75" thickBot="1">
      <c r="A49" s="33" t="s">
        <v>150</v>
      </c>
      <c r="B49" s="33" t="s">
        <v>195</v>
      </c>
      <c r="C49" s="43">
        <f>SUM(C50:C52,C57:C58,C61:C62)</f>
        <v>446995</v>
      </c>
      <c r="D49" s="43">
        <f>SUM(D50:D52,D57:D58,D61:D62)</f>
        <v>435518</v>
      </c>
      <c r="H49" s="39"/>
    </row>
    <row r="50" spans="1:8" ht="15.75" thickBot="1">
      <c r="A50" s="35" t="s">
        <v>126</v>
      </c>
      <c r="B50" s="35" t="s">
        <v>127</v>
      </c>
      <c r="C50" s="44"/>
      <c r="D50" s="44"/>
      <c r="H50" s="39"/>
    </row>
    <row r="51" spans="1:8" ht="15.75" thickBot="1">
      <c r="A51" s="35" t="s">
        <v>129</v>
      </c>
      <c r="B51" s="35" t="s">
        <v>128</v>
      </c>
      <c r="C51" s="44">
        <v>1457</v>
      </c>
      <c r="D51" s="44">
        <v>3577</v>
      </c>
      <c r="H51" s="39"/>
    </row>
    <row r="52" spans="1:8" ht="15.75" thickBot="1">
      <c r="A52" s="35"/>
      <c r="B52" s="35" t="s">
        <v>130</v>
      </c>
      <c r="C52" s="44">
        <f>SUM(C53:C56)</f>
        <v>67730</v>
      </c>
      <c r="D52" s="44">
        <f>SUM(D53:D56)</f>
        <v>105748</v>
      </c>
      <c r="H52" s="39"/>
    </row>
    <row r="53" spans="1:8" ht="15.75" thickBot="1">
      <c r="A53" s="35" t="s">
        <v>131</v>
      </c>
      <c r="B53" s="35" t="s">
        <v>189</v>
      </c>
      <c r="C53" s="44"/>
      <c r="D53" s="44"/>
      <c r="H53" s="39"/>
    </row>
    <row r="54" spans="1:8" ht="15.75" thickBot="1">
      <c r="A54" s="35" t="s">
        <v>132</v>
      </c>
      <c r="B54" s="35" t="s">
        <v>190</v>
      </c>
      <c r="C54" s="44">
        <v>52691</v>
      </c>
      <c r="D54" s="44">
        <v>66116</v>
      </c>
      <c r="H54" s="39"/>
    </row>
    <row r="55" spans="1:8" ht="15.75" thickBot="1">
      <c r="A55" s="35" t="s">
        <v>133</v>
      </c>
      <c r="B55" s="35" t="s">
        <v>191</v>
      </c>
      <c r="C55" s="44">
        <v>6853</v>
      </c>
      <c r="D55" s="44">
        <v>7364</v>
      </c>
      <c r="H55" s="39"/>
    </row>
    <row r="56" spans="1:8" ht="42" customHeight="1" thickBot="1">
      <c r="A56" s="35" t="s">
        <v>134</v>
      </c>
      <c r="B56" s="35" t="s">
        <v>196</v>
      </c>
      <c r="C56" s="44">
        <v>8186</v>
      </c>
      <c r="D56" s="44">
        <v>32268</v>
      </c>
      <c r="H56" s="39"/>
    </row>
    <row r="57" spans="1:8" ht="31.5" customHeight="1" thickBot="1">
      <c r="A57" s="35" t="s">
        <v>136</v>
      </c>
      <c r="B57" s="35" t="s">
        <v>137</v>
      </c>
      <c r="C57" s="44"/>
      <c r="D57" s="44"/>
      <c r="H57" s="39"/>
    </row>
    <row r="58" spans="1:8" ht="15.75" thickBot="1">
      <c r="A58" s="35"/>
      <c r="B58" s="35" t="s">
        <v>138</v>
      </c>
      <c r="C58" s="44">
        <f>SUM(C59:C60)</f>
        <v>377805</v>
      </c>
      <c r="D58" s="44">
        <f>SUM(D59:D60)</f>
        <v>326193</v>
      </c>
      <c r="H58" s="39"/>
    </row>
    <row r="59" spans="1:8" ht="15.75" thickBot="1">
      <c r="A59" s="35" t="s">
        <v>139</v>
      </c>
      <c r="B59" s="35" t="s">
        <v>197</v>
      </c>
      <c r="C59" s="44">
        <v>63350</v>
      </c>
      <c r="D59" s="44">
        <v>61623</v>
      </c>
      <c r="H59" s="39"/>
    </row>
    <row r="60" spans="1:8" ht="15.75" thickBot="1">
      <c r="A60" s="35" t="s">
        <v>141</v>
      </c>
      <c r="B60" s="35" t="s">
        <v>198</v>
      </c>
      <c r="C60" s="44">
        <v>314455</v>
      </c>
      <c r="D60" s="44">
        <v>264570</v>
      </c>
      <c r="H60" s="39"/>
    </row>
    <row r="61" spans="1:8" ht="15.75" thickBot="1">
      <c r="A61" s="35" t="s">
        <v>143</v>
      </c>
      <c r="B61" s="35" t="s">
        <v>144</v>
      </c>
      <c r="C61" s="44">
        <v>3</v>
      </c>
      <c r="D61" s="44">
        <v>0</v>
      </c>
      <c r="H61" s="39"/>
    </row>
    <row r="62" spans="1:8" ht="15.75" thickBot="1">
      <c r="A62" s="35" t="s">
        <v>199</v>
      </c>
      <c r="B62" s="35" t="s">
        <v>146</v>
      </c>
      <c r="C62" s="44"/>
      <c r="D62" s="44"/>
      <c r="H62" s="39"/>
    </row>
    <row r="63" spans="1:8" ht="23.25" customHeight="1" thickBot="1">
      <c r="A63" s="37"/>
      <c r="B63" s="37" t="s">
        <v>147</v>
      </c>
      <c r="C63" s="45">
        <f>C24+C37+C49</f>
        <v>1466704</v>
      </c>
      <c r="D63" s="45">
        <f>D24+D37+D49</f>
        <v>1499575</v>
      </c>
      <c r="E63" s="42"/>
      <c r="H63" s="39"/>
    </row>
    <row r="64" spans="3:4" ht="15">
      <c r="C64" s="46">
        <f>+C63-C23</f>
        <v>0</v>
      </c>
      <c r="D64" s="46"/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B67">
      <selection activeCell="B80" sqref="B80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3" t="s">
        <v>22</v>
      </c>
      <c r="B1" s="54"/>
      <c r="C1" s="54"/>
      <c r="D1" s="55"/>
    </row>
    <row r="2" spans="1:4" s="6" customFormat="1" ht="19.5" customHeight="1" thickBot="1">
      <c r="A2" s="56"/>
      <c r="B2" s="57"/>
      <c r="C2" s="57"/>
      <c r="D2" s="58"/>
    </row>
    <row r="3" spans="1:4" s="6" customFormat="1" ht="19.5" customHeight="1" thickBot="1">
      <c r="A3" s="59"/>
      <c r="B3" s="60"/>
      <c r="C3" s="60"/>
      <c r="D3" s="60"/>
    </row>
    <row r="4" spans="1:4" ht="19.5" customHeight="1" thickBot="1">
      <c r="A4" s="61" t="s">
        <v>23</v>
      </c>
      <c r="B4" s="61"/>
      <c r="C4" s="61"/>
      <c r="D4" s="61"/>
    </row>
    <row r="5" spans="1:4" ht="15.75" thickBot="1">
      <c r="A5" s="8" t="s">
        <v>24</v>
      </c>
      <c r="B5" s="8" t="s">
        <v>25</v>
      </c>
      <c r="C5" s="8" t="s">
        <v>24</v>
      </c>
      <c r="D5" s="8" t="s">
        <v>24</v>
      </c>
    </row>
    <row r="6" spans="1:4" ht="15.75" thickBot="1">
      <c r="A6" s="8" t="s">
        <v>24</v>
      </c>
      <c r="B6" s="8" t="s">
        <v>26</v>
      </c>
      <c r="C6" s="8" t="s">
        <v>27</v>
      </c>
      <c r="D6" s="8" t="s">
        <v>28</v>
      </c>
    </row>
    <row r="7" spans="1:4" ht="15">
      <c r="A7" s="9"/>
      <c r="B7" s="9" t="s">
        <v>29</v>
      </c>
      <c r="C7" s="10">
        <f>+C8+C13+C17+C20+C21+C22+C23</f>
        <v>0</v>
      </c>
      <c r="D7" s="10">
        <f>+D8+D13+D17+D20+D21+D22+D23</f>
        <v>0</v>
      </c>
    </row>
    <row r="8" spans="1:4" ht="15">
      <c r="A8" s="11"/>
      <c r="B8" s="11" t="s">
        <v>30</v>
      </c>
      <c r="C8" s="12">
        <f>+C9+C10+C11+C12</f>
        <v>0</v>
      </c>
      <c r="D8" s="12">
        <f>+D9+D10+D11+D12</f>
        <v>0</v>
      </c>
    </row>
    <row r="9" spans="1:4" ht="15">
      <c r="A9" s="11" t="s">
        <v>31</v>
      </c>
      <c r="B9" s="11" t="s">
        <v>32</v>
      </c>
      <c r="C9" s="13">
        <v>0</v>
      </c>
      <c r="D9" s="13">
        <v>0</v>
      </c>
    </row>
    <row r="10" spans="1:4" ht="15">
      <c r="A10" s="11" t="s">
        <v>33</v>
      </c>
      <c r="B10" s="11" t="s">
        <v>34</v>
      </c>
      <c r="C10" s="13">
        <v>0</v>
      </c>
      <c r="D10" s="13">
        <v>0</v>
      </c>
    </row>
    <row r="11" spans="1:4" ht="15">
      <c r="A11" s="11"/>
      <c r="B11" s="11" t="s">
        <v>35</v>
      </c>
      <c r="C11" s="13">
        <v>0</v>
      </c>
      <c r="D11" s="13">
        <v>0</v>
      </c>
    </row>
    <row r="12" spans="1:4" ht="35.25">
      <c r="A12" s="11" t="s">
        <v>36</v>
      </c>
      <c r="B12" s="11" t="s">
        <v>37</v>
      </c>
      <c r="C12" s="13">
        <v>0</v>
      </c>
      <c r="D12" s="13">
        <v>0</v>
      </c>
    </row>
    <row r="13" spans="1:4" ht="15">
      <c r="A13" s="11"/>
      <c r="B13" s="11" t="s">
        <v>38</v>
      </c>
      <c r="C13" s="12">
        <f>+C14+C15+C16</f>
        <v>0</v>
      </c>
      <c r="D13" s="12">
        <f>+D14+D15+D16</f>
        <v>0</v>
      </c>
    </row>
    <row r="14" spans="1:4" ht="15">
      <c r="A14" s="11" t="s">
        <v>39</v>
      </c>
      <c r="B14" s="11" t="s">
        <v>40</v>
      </c>
      <c r="C14" s="13">
        <v>0</v>
      </c>
      <c r="D14" s="13">
        <v>0</v>
      </c>
    </row>
    <row r="15" spans="1:4" ht="15">
      <c r="A15" s="11"/>
      <c r="B15" s="11" t="s">
        <v>35</v>
      </c>
      <c r="C15" s="13">
        <v>0</v>
      </c>
      <c r="D15" s="13">
        <v>0</v>
      </c>
    </row>
    <row r="16" spans="1:4" ht="69">
      <c r="A16" s="11" t="s">
        <v>41</v>
      </c>
      <c r="B16" s="11" t="s">
        <v>42</v>
      </c>
      <c r="C16" s="13">
        <v>0</v>
      </c>
      <c r="D16" s="13">
        <v>0</v>
      </c>
    </row>
    <row r="17" spans="1:4" ht="15">
      <c r="A17" s="11"/>
      <c r="B17" s="11" t="s">
        <v>43</v>
      </c>
      <c r="C17" s="12">
        <f>+C18+C19</f>
        <v>0</v>
      </c>
      <c r="D17" s="12">
        <f>+D18+D19</f>
        <v>0</v>
      </c>
    </row>
    <row r="18" spans="1:4" ht="15">
      <c r="A18" s="11" t="s">
        <v>44</v>
      </c>
      <c r="B18" s="11" t="s">
        <v>40</v>
      </c>
      <c r="C18" s="13">
        <v>0</v>
      </c>
      <c r="D18" s="13">
        <v>0</v>
      </c>
    </row>
    <row r="19" spans="1:4" ht="15">
      <c r="A19" s="11" t="s">
        <v>45</v>
      </c>
      <c r="B19" s="11" t="s">
        <v>46</v>
      </c>
      <c r="C19" s="13">
        <v>0</v>
      </c>
      <c r="D19" s="13">
        <v>0</v>
      </c>
    </row>
    <row r="20" spans="1:4" ht="46.5">
      <c r="A20" s="11" t="s">
        <v>47</v>
      </c>
      <c r="B20" s="11" t="s">
        <v>48</v>
      </c>
      <c r="C20" s="13">
        <v>0</v>
      </c>
      <c r="D20" s="13">
        <v>0</v>
      </c>
    </row>
    <row r="21" spans="1:4" ht="46.5">
      <c r="A21" s="11" t="s">
        <v>49</v>
      </c>
      <c r="B21" s="11" t="s">
        <v>50</v>
      </c>
      <c r="C21" s="13">
        <v>0</v>
      </c>
      <c r="D21" s="13">
        <v>0</v>
      </c>
    </row>
    <row r="22" spans="1:4" ht="15">
      <c r="A22" s="11"/>
      <c r="B22" s="11" t="s">
        <v>51</v>
      </c>
      <c r="C22" s="13">
        <v>0</v>
      </c>
      <c r="D22" s="13">
        <v>0</v>
      </c>
    </row>
    <row r="23" spans="1:4" ht="15">
      <c r="A23" s="11" t="s">
        <v>52</v>
      </c>
      <c r="B23" s="11" t="s">
        <v>53</v>
      </c>
      <c r="C23" s="13">
        <v>0</v>
      </c>
      <c r="D23" s="13">
        <v>0</v>
      </c>
    </row>
    <row r="24" spans="1:4" ht="15">
      <c r="A24" s="9"/>
      <c r="B24" s="9" t="s">
        <v>54</v>
      </c>
      <c r="C24" s="10">
        <f>+C25+C31+C34+C38+C39+C40+C41</f>
        <v>314</v>
      </c>
      <c r="D24" s="10">
        <f>+D25+D31+D34+D38+D39+D40+D41</f>
        <v>315</v>
      </c>
    </row>
    <row r="25" spans="1:4" ht="15">
      <c r="A25" s="11"/>
      <c r="B25" s="1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11"/>
      <c r="B26" s="11" t="s">
        <v>56</v>
      </c>
      <c r="C26" s="13">
        <v>0</v>
      </c>
      <c r="D26" s="13">
        <v>0</v>
      </c>
    </row>
    <row r="27" spans="1:4" ht="15">
      <c r="A27" s="11" t="s">
        <v>57</v>
      </c>
      <c r="B27" s="11" t="s">
        <v>40</v>
      </c>
      <c r="C27" s="13">
        <v>0</v>
      </c>
      <c r="D27" s="13">
        <v>0</v>
      </c>
    </row>
    <row r="28" spans="1:4" ht="15">
      <c r="A28" s="11" t="s">
        <v>57</v>
      </c>
      <c r="B28" s="11" t="s">
        <v>58</v>
      </c>
      <c r="C28" s="13">
        <v>0</v>
      </c>
      <c r="D28" s="13">
        <v>0</v>
      </c>
    </row>
    <row r="29" spans="1:4" ht="15">
      <c r="A29" s="11" t="s">
        <v>59</v>
      </c>
      <c r="B29" s="11" t="s">
        <v>60</v>
      </c>
      <c r="C29" s="13">
        <v>0</v>
      </c>
      <c r="D29" s="13">
        <v>0</v>
      </c>
    </row>
    <row r="30" spans="1:4" ht="15">
      <c r="A30" s="11" t="s">
        <v>61</v>
      </c>
      <c r="B30" s="11" t="s">
        <v>62</v>
      </c>
      <c r="C30" s="13">
        <v>0</v>
      </c>
      <c r="D30" s="13">
        <v>0</v>
      </c>
    </row>
    <row r="31" spans="1:4" ht="15">
      <c r="A31" s="11"/>
      <c r="B31" s="11" t="s">
        <v>63</v>
      </c>
      <c r="C31" s="12">
        <f>+C32+C33</f>
        <v>0</v>
      </c>
      <c r="D31" s="12">
        <f>+D32+D33</f>
        <v>0</v>
      </c>
    </row>
    <row r="32" spans="1:4" ht="24">
      <c r="A32" s="11" t="s">
        <v>64</v>
      </c>
      <c r="B32" s="11" t="s">
        <v>65</v>
      </c>
      <c r="C32" s="13">
        <v>0</v>
      </c>
      <c r="D32" s="13">
        <v>0</v>
      </c>
    </row>
    <row r="33" spans="1:4" ht="15">
      <c r="A33" s="11"/>
      <c r="B33" s="11" t="s">
        <v>35</v>
      </c>
      <c r="C33" s="13">
        <v>0</v>
      </c>
      <c r="D33" s="13">
        <v>0</v>
      </c>
    </row>
    <row r="34" spans="1:4" ht="15">
      <c r="A34" s="11"/>
      <c r="B34" s="11" t="s">
        <v>66</v>
      </c>
      <c r="C34" s="12">
        <f>+C35+C36+C37</f>
        <v>0</v>
      </c>
      <c r="D34" s="12">
        <f>+D35+D36+D37</f>
        <v>0</v>
      </c>
    </row>
    <row r="35" spans="1:4" ht="46.5">
      <c r="A35" s="11" t="s">
        <v>67</v>
      </c>
      <c r="B35" s="11" t="s">
        <v>68</v>
      </c>
      <c r="C35" s="13">
        <v>0</v>
      </c>
      <c r="D35" s="13">
        <v>0</v>
      </c>
    </row>
    <row r="36" spans="1:4" ht="15">
      <c r="A36" s="11"/>
      <c r="B36" s="11" t="s">
        <v>69</v>
      </c>
      <c r="C36" s="13">
        <v>0</v>
      </c>
      <c r="D36" s="13">
        <v>0</v>
      </c>
    </row>
    <row r="37" spans="1:4" ht="24">
      <c r="A37" s="11" t="s">
        <v>70</v>
      </c>
      <c r="B37" s="11" t="s">
        <v>71</v>
      </c>
      <c r="C37" s="13">
        <v>0</v>
      </c>
      <c r="D37" s="13">
        <v>0</v>
      </c>
    </row>
    <row r="38" spans="1:4" ht="69">
      <c r="A38" s="11" t="s">
        <v>72</v>
      </c>
      <c r="B38" s="11" t="s">
        <v>73</v>
      </c>
      <c r="C38" s="13">
        <v>0</v>
      </c>
      <c r="D38" s="13">
        <v>0</v>
      </c>
    </row>
    <row r="39" spans="1:4" ht="69">
      <c r="A39" s="11" t="s">
        <v>74</v>
      </c>
      <c r="B39" s="11" t="s">
        <v>75</v>
      </c>
      <c r="C39" s="13">
        <v>0</v>
      </c>
      <c r="D39" s="13">
        <v>0</v>
      </c>
    </row>
    <row r="40" spans="1:4" ht="15">
      <c r="A40" s="11" t="s">
        <v>76</v>
      </c>
      <c r="B40" s="11" t="s">
        <v>77</v>
      </c>
      <c r="C40" s="13">
        <v>0</v>
      </c>
      <c r="D40" s="13">
        <v>0</v>
      </c>
    </row>
    <row r="41" spans="1:4" ht="15">
      <c r="A41" s="11"/>
      <c r="B41" s="11" t="s">
        <v>78</v>
      </c>
      <c r="C41" s="13">
        <v>314</v>
      </c>
      <c r="D41" s="13">
        <v>315</v>
      </c>
    </row>
    <row r="42" spans="1:4" ht="15">
      <c r="A42" s="14"/>
      <c r="B42" s="15" t="s">
        <v>79</v>
      </c>
      <c r="C42" s="10">
        <f>+C7+C24</f>
        <v>314</v>
      </c>
      <c r="D42" s="10">
        <f>+D7+D24</f>
        <v>315</v>
      </c>
    </row>
    <row r="43" spans="1:4" ht="15">
      <c r="A43" s="9"/>
      <c r="B43" s="9" t="s">
        <v>80</v>
      </c>
      <c r="C43" s="10">
        <f>+C44+C54+C55</f>
        <v>314</v>
      </c>
      <c r="D43" s="10">
        <f>+D44+D54+D55</f>
        <v>316</v>
      </c>
    </row>
    <row r="44" spans="1:4" ht="15">
      <c r="A44" s="11"/>
      <c r="B44" s="11" t="s">
        <v>81</v>
      </c>
      <c r="C44" s="12">
        <f>+C45+C46+C47+C48+C49+C50+C51+C52+C53</f>
        <v>314</v>
      </c>
      <c r="D44" s="12">
        <f>+D45+D46+D47+D48+D49+D50+D51+D52+D53</f>
        <v>316</v>
      </c>
    </row>
    <row r="45" spans="1:4" ht="24">
      <c r="A45" s="11" t="s">
        <v>82</v>
      </c>
      <c r="B45" s="11" t="s">
        <v>83</v>
      </c>
      <c r="C45" s="13">
        <v>7573</v>
      </c>
      <c r="D45" s="13">
        <v>7573</v>
      </c>
    </row>
    <row r="46" spans="1:4" ht="15">
      <c r="A46" s="11"/>
      <c r="B46" s="11" t="s">
        <v>84</v>
      </c>
      <c r="C46" s="13">
        <v>0</v>
      </c>
      <c r="D46" s="13">
        <v>0</v>
      </c>
    </row>
    <row r="47" spans="1:4" ht="24">
      <c r="A47" s="11" t="s">
        <v>85</v>
      </c>
      <c r="B47" s="11" t="s">
        <v>86</v>
      </c>
      <c r="C47" s="13">
        <v>8347</v>
      </c>
      <c r="D47" s="13">
        <v>8347</v>
      </c>
    </row>
    <row r="48" spans="1:4" ht="15">
      <c r="A48" s="11" t="s">
        <v>87</v>
      </c>
      <c r="B48" s="11" t="s">
        <v>88</v>
      </c>
      <c r="C48" s="13">
        <v>0</v>
      </c>
      <c r="D48" s="13">
        <v>0</v>
      </c>
    </row>
    <row r="49" spans="1:4" ht="15">
      <c r="A49" s="11" t="s">
        <v>89</v>
      </c>
      <c r="B49" s="11" t="s">
        <v>90</v>
      </c>
      <c r="C49" s="13">
        <v>-15605</v>
      </c>
      <c r="D49" s="13">
        <v>-15601</v>
      </c>
    </row>
    <row r="50" spans="1:4" ht="15">
      <c r="A50" s="11"/>
      <c r="B50" s="11" t="s">
        <v>91</v>
      </c>
      <c r="C50" s="13">
        <v>0</v>
      </c>
      <c r="D50" s="13">
        <v>0</v>
      </c>
    </row>
    <row r="51" spans="1:4" ht="15">
      <c r="A51" s="11"/>
      <c r="B51" s="11" t="s">
        <v>92</v>
      </c>
      <c r="C51" s="13">
        <v>-1</v>
      </c>
      <c r="D51" s="13">
        <v>-3</v>
      </c>
    </row>
    <row r="52" spans="1:4" ht="15">
      <c r="A52" s="11" t="s">
        <v>93</v>
      </c>
      <c r="B52" s="11" t="s">
        <v>94</v>
      </c>
      <c r="C52" s="13">
        <v>0</v>
      </c>
      <c r="D52" s="13">
        <v>0</v>
      </c>
    </row>
    <row r="53" spans="1:4" ht="15">
      <c r="A53" s="11"/>
      <c r="B53" s="11" t="s">
        <v>95</v>
      </c>
      <c r="C53" s="13">
        <v>0</v>
      </c>
      <c r="D53" s="13">
        <v>0</v>
      </c>
    </row>
    <row r="54" spans="1:4" ht="15">
      <c r="A54" s="11" t="s">
        <v>96</v>
      </c>
      <c r="B54" s="11" t="s">
        <v>97</v>
      </c>
      <c r="C54" s="13">
        <v>0</v>
      </c>
      <c r="D54" s="13">
        <v>0</v>
      </c>
    </row>
    <row r="55" spans="1:4" ht="15">
      <c r="A55" s="11" t="s">
        <v>98</v>
      </c>
      <c r="B55" s="11" t="s">
        <v>99</v>
      </c>
      <c r="C55" s="13">
        <v>0</v>
      </c>
      <c r="D55" s="13">
        <v>0</v>
      </c>
    </row>
    <row r="56" spans="1:4" ht="15">
      <c r="A56" s="9"/>
      <c r="B56" s="9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11"/>
      <c r="B57" s="11" t="s">
        <v>101</v>
      </c>
      <c r="C57" s="12">
        <f>+C58+C59+C60</f>
        <v>0</v>
      </c>
      <c r="D57" s="12">
        <f>+D58+D59+D60</f>
        <v>0</v>
      </c>
    </row>
    <row r="58" spans="1:4" ht="15">
      <c r="A58" s="11"/>
      <c r="B58" s="11" t="s">
        <v>102</v>
      </c>
      <c r="C58" s="13">
        <v>0</v>
      </c>
      <c r="D58" s="13">
        <v>0</v>
      </c>
    </row>
    <row r="59" spans="1:4" ht="15">
      <c r="A59" s="11"/>
      <c r="B59" s="11" t="s">
        <v>103</v>
      </c>
      <c r="C59" s="13">
        <v>0</v>
      </c>
      <c r="D59" s="13">
        <v>0</v>
      </c>
    </row>
    <row r="60" spans="1:4" ht="15">
      <c r="A60" s="11" t="s">
        <v>104</v>
      </c>
      <c r="B60" s="11" t="s">
        <v>105</v>
      </c>
      <c r="C60" s="13">
        <v>0</v>
      </c>
      <c r="D60" s="13">
        <v>0</v>
      </c>
    </row>
    <row r="61" spans="1:4" ht="15">
      <c r="A61" s="11"/>
      <c r="B61" s="11" t="s">
        <v>106</v>
      </c>
      <c r="C61" s="12">
        <f>+C62+C63+C64+C65</f>
        <v>0</v>
      </c>
      <c r="D61" s="12">
        <f>+D62+D63+D64+D65</f>
        <v>0</v>
      </c>
    </row>
    <row r="62" spans="1:4" ht="15">
      <c r="A62" s="11" t="s">
        <v>107</v>
      </c>
      <c r="B62" s="11" t="s">
        <v>108</v>
      </c>
      <c r="C62" s="13">
        <v>0</v>
      </c>
      <c r="D62" s="13">
        <v>0</v>
      </c>
    </row>
    <row r="63" spans="1:4" ht="15">
      <c r="A63" s="11" t="s">
        <v>109</v>
      </c>
      <c r="B63" s="11" t="s">
        <v>110</v>
      </c>
      <c r="C63" s="13">
        <v>0</v>
      </c>
      <c r="D63" s="13">
        <v>0</v>
      </c>
    </row>
    <row r="64" spans="1:4" ht="15">
      <c r="A64" s="11" t="s">
        <v>111</v>
      </c>
      <c r="B64" s="11" t="s">
        <v>112</v>
      </c>
      <c r="C64" s="13">
        <v>0</v>
      </c>
      <c r="D64" s="13">
        <v>0</v>
      </c>
    </row>
    <row r="65" spans="1:4" ht="24">
      <c r="A65" s="11" t="s">
        <v>113</v>
      </c>
      <c r="B65" s="11" t="s">
        <v>114</v>
      </c>
      <c r="C65" s="13">
        <v>0</v>
      </c>
      <c r="D65" s="13">
        <v>0</v>
      </c>
    </row>
    <row r="66" spans="1:4" ht="24">
      <c r="A66" s="11" t="s">
        <v>115</v>
      </c>
      <c r="B66" s="11" t="s">
        <v>116</v>
      </c>
      <c r="C66" s="13">
        <v>0</v>
      </c>
      <c r="D66" s="13">
        <v>0</v>
      </c>
    </row>
    <row r="67" spans="1:4" ht="15">
      <c r="A67" s="11" t="s">
        <v>117</v>
      </c>
      <c r="B67" s="11" t="s">
        <v>118</v>
      </c>
      <c r="C67" s="13">
        <v>0</v>
      </c>
      <c r="D67" s="13">
        <v>0</v>
      </c>
    </row>
    <row r="68" spans="1:4" ht="15">
      <c r="A68" s="11" t="s">
        <v>119</v>
      </c>
      <c r="B68" s="11" t="s">
        <v>120</v>
      </c>
      <c r="C68" s="13">
        <v>0</v>
      </c>
      <c r="D68" s="13">
        <v>0</v>
      </c>
    </row>
    <row r="69" spans="1:4" ht="15">
      <c r="A69" s="11" t="s">
        <v>121</v>
      </c>
      <c r="B69" s="11" t="s">
        <v>122</v>
      </c>
      <c r="C69" s="13">
        <v>0</v>
      </c>
      <c r="D69" s="13">
        <v>0</v>
      </c>
    </row>
    <row r="70" spans="1:4" ht="15">
      <c r="A70" s="11" t="s">
        <v>123</v>
      </c>
      <c r="B70" s="11" t="s">
        <v>124</v>
      </c>
      <c r="C70" s="13">
        <v>0</v>
      </c>
      <c r="D70" s="13">
        <v>0</v>
      </c>
    </row>
    <row r="71" spans="1:4" ht="15">
      <c r="A71" s="9"/>
      <c r="B71" s="9" t="s">
        <v>125</v>
      </c>
      <c r="C71" s="10">
        <f>+C72+C73+C77+C82+C83+C86+C87</f>
        <v>0</v>
      </c>
      <c r="D71" s="10">
        <f>+D72+D73+D77+D82+D83+D86+D87</f>
        <v>-1</v>
      </c>
    </row>
    <row r="72" spans="1:4" ht="15">
      <c r="A72" s="11" t="s">
        <v>126</v>
      </c>
      <c r="B72" s="11" t="s">
        <v>127</v>
      </c>
      <c r="C72" s="13">
        <v>0</v>
      </c>
      <c r="D72" s="13">
        <v>0</v>
      </c>
    </row>
    <row r="73" spans="1:4" ht="15">
      <c r="A73" s="11"/>
      <c r="B73" s="11" t="s">
        <v>128</v>
      </c>
      <c r="C73" s="12">
        <f>+C74+C75+C76</f>
        <v>0</v>
      </c>
      <c r="D73" s="12">
        <f>+D74+D75+D76</f>
        <v>0</v>
      </c>
    </row>
    <row r="74" spans="1:4" ht="15">
      <c r="A74" s="11"/>
      <c r="B74" s="11" t="s">
        <v>102</v>
      </c>
      <c r="C74" s="13">
        <v>0</v>
      </c>
      <c r="D74" s="13">
        <v>0</v>
      </c>
    </row>
    <row r="75" spans="1:4" ht="15">
      <c r="A75" s="11"/>
      <c r="B75" s="11" t="s">
        <v>103</v>
      </c>
      <c r="C75" s="13">
        <v>0</v>
      </c>
      <c r="D75" s="13">
        <v>0</v>
      </c>
    </row>
    <row r="76" spans="1:4" ht="24">
      <c r="A76" s="11" t="s">
        <v>129</v>
      </c>
      <c r="B76" s="11" t="s">
        <v>105</v>
      </c>
      <c r="C76" s="13">
        <v>0</v>
      </c>
      <c r="D76" s="13">
        <v>0</v>
      </c>
    </row>
    <row r="77" spans="1:4" ht="15">
      <c r="A77" s="11"/>
      <c r="B77" s="11" t="s">
        <v>130</v>
      </c>
      <c r="C77" s="12">
        <f>+C78+C79+C80+C81</f>
        <v>0</v>
      </c>
      <c r="D77" s="12">
        <f>+D78+D79+D80+D81</f>
        <v>0</v>
      </c>
    </row>
    <row r="78" spans="1:4" ht="15">
      <c r="A78" s="11" t="s">
        <v>131</v>
      </c>
      <c r="B78" s="11" t="s">
        <v>108</v>
      </c>
      <c r="C78" s="13">
        <v>0</v>
      </c>
      <c r="D78" s="13">
        <v>0</v>
      </c>
    </row>
    <row r="79" spans="1:4" ht="15">
      <c r="A79" s="11" t="s">
        <v>132</v>
      </c>
      <c r="B79" s="11" t="s">
        <v>110</v>
      </c>
      <c r="C79" s="13">
        <v>0</v>
      </c>
      <c r="D79" s="13">
        <v>0</v>
      </c>
    </row>
    <row r="80" spans="1:4" ht="15">
      <c r="A80" s="11" t="s">
        <v>133</v>
      </c>
      <c r="B80" s="11" t="s">
        <v>112</v>
      </c>
      <c r="C80" s="13">
        <v>0</v>
      </c>
      <c r="D80" s="13">
        <v>0</v>
      </c>
    </row>
    <row r="81" spans="1:4" ht="69">
      <c r="A81" s="11" t="s">
        <v>134</v>
      </c>
      <c r="B81" s="11" t="s">
        <v>135</v>
      </c>
      <c r="C81" s="13">
        <v>0</v>
      </c>
      <c r="D81" s="13">
        <v>0</v>
      </c>
    </row>
    <row r="82" spans="1:4" ht="35.25">
      <c r="A82" s="11" t="s">
        <v>136</v>
      </c>
      <c r="B82" s="11" t="s">
        <v>137</v>
      </c>
      <c r="C82" s="13">
        <v>0</v>
      </c>
      <c r="D82" s="13">
        <v>0</v>
      </c>
    </row>
    <row r="83" spans="1:4" ht="15">
      <c r="A83" s="11"/>
      <c r="B83" s="11" t="s">
        <v>138</v>
      </c>
      <c r="C83" s="12">
        <f>+C84+C85</f>
        <v>0</v>
      </c>
      <c r="D83" s="12">
        <f>+D84+D85</f>
        <v>-1</v>
      </c>
    </row>
    <row r="84" spans="1:4" ht="24">
      <c r="A84" s="11" t="s">
        <v>139</v>
      </c>
      <c r="B84" s="11" t="s">
        <v>140</v>
      </c>
      <c r="C84" s="13">
        <v>0</v>
      </c>
      <c r="D84" s="13">
        <v>0</v>
      </c>
    </row>
    <row r="85" spans="1:4" ht="24">
      <c r="A85" s="11" t="s">
        <v>141</v>
      </c>
      <c r="B85" s="11" t="s">
        <v>142</v>
      </c>
      <c r="C85" s="13">
        <v>0</v>
      </c>
      <c r="D85" s="13">
        <v>-1</v>
      </c>
    </row>
    <row r="86" spans="1:4" ht="15">
      <c r="A86" s="11" t="s">
        <v>143</v>
      </c>
      <c r="B86" s="11" t="s">
        <v>144</v>
      </c>
      <c r="C86" s="13">
        <v>0</v>
      </c>
      <c r="D86" s="13">
        <v>0</v>
      </c>
    </row>
    <row r="87" spans="1:4" ht="15">
      <c r="A87" s="11" t="s">
        <v>145</v>
      </c>
      <c r="B87" s="11" t="s">
        <v>146</v>
      </c>
      <c r="C87" s="13">
        <v>0</v>
      </c>
      <c r="D87" s="13">
        <v>0</v>
      </c>
    </row>
    <row r="88" spans="1:4" ht="15">
      <c r="A88" s="14"/>
      <c r="B88" s="15" t="s">
        <v>147</v>
      </c>
      <c r="C88" s="10">
        <f>+C43+C56+C71</f>
        <v>314</v>
      </c>
      <c r="D88" s="10">
        <f>+D43+D56+D71</f>
        <v>315</v>
      </c>
    </row>
    <row r="89" spans="1:4" ht="15">
      <c r="A89" s="16"/>
      <c r="B89" s="16"/>
      <c r="C89" s="17"/>
      <c r="D89" s="17"/>
    </row>
    <row r="90" ht="15">
      <c r="A90" s="18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C40">
      <selection activeCell="E18" sqref="E18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30.28125" style="0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47"/>
    </row>
    <row r="3" spans="1:4" ht="15.75" thickBot="1">
      <c r="A3" s="29" t="s">
        <v>150</v>
      </c>
      <c r="B3" s="29" t="s">
        <v>152</v>
      </c>
      <c r="C3" s="29" t="s">
        <v>27</v>
      </c>
      <c r="D3" s="47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6156</v>
      </c>
      <c r="D4" s="34">
        <f>SUM(D5:D11)</f>
        <v>1431</v>
      </c>
    </row>
    <row r="5" spans="1:4" ht="34.5" thickBot="1">
      <c r="A5" s="35" t="s">
        <v>200</v>
      </c>
      <c r="B5" s="35" t="s">
        <v>30</v>
      </c>
      <c r="C5" s="36">
        <v>4814</v>
      </c>
      <c r="D5" s="48">
        <v>31</v>
      </c>
    </row>
    <row r="6" spans="1:4" ht="45.75" thickBot="1">
      <c r="A6" s="35" t="s">
        <v>201</v>
      </c>
      <c r="B6" s="35" t="s">
        <v>38</v>
      </c>
      <c r="C6" s="36">
        <v>489</v>
      </c>
      <c r="D6" s="48">
        <v>523</v>
      </c>
    </row>
    <row r="7" spans="1:4" ht="15.75" thickBot="1">
      <c r="A7" s="35" t="s">
        <v>202</v>
      </c>
      <c r="B7" s="35" t="s">
        <v>43</v>
      </c>
      <c r="C7" s="36"/>
      <c r="D7" s="48"/>
    </row>
    <row r="8" spans="1:4" ht="29.25" customHeight="1" thickBot="1">
      <c r="A8" s="35" t="s">
        <v>47</v>
      </c>
      <c r="B8" s="35" t="s">
        <v>48</v>
      </c>
      <c r="C8" s="36">
        <v>609</v>
      </c>
      <c r="D8" s="48">
        <v>634</v>
      </c>
    </row>
    <row r="9" spans="1:4" ht="35.25" customHeight="1" thickBot="1">
      <c r="A9" s="35" t="s">
        <v>49</v>
      </c>
      <c r="B9" s="35" t="s">
        <v>50</v>
      </c>
      <c r="C9" s="36">
        <v>106</v>
      </c>
      <c r="D9" s="48">
        <v>106</v>
      </c>
    </row>
    <row r="10" spans="1:4" ht="15.75" thickBot="1">
      <c r="A10" s="35"/>
      <c r="B10" s="35" t="s">
        <v>51</v>
      </c>
      <c r="C10" s="36">
        <v>138</v>
      </c>
      <c r="D10" s="48">
        <v>137</v>
      </c>
    </row>
    <row r="11" spans="1:4" ht="15.75" thickBot="1">
      <c r="A11" s="35" t="s">
        <v>161</v>
      </c>
      <c r="B11" s="35" t="s">
        <v>53</v>
      </c>
      <c r="C11" s="36"/>
      <c r="D11" s="48"/>
    </row>
    <row r="12" spans="1:4" ht="15.75" thickBot="1">
      <c r="A12" s="33" t="s">
        <v>150</v>
      </c>
      <c r="B12" s="33" t="s">
        <v>162</v>
      </c>
      <c r="C12" s="34">
        <f>SUM(C13:C15,C19:C22)</f>
        <v>11054</v>
      </c>
      <c r="D12" s="34">
        <f>SUM(D13:D15,D19:D22)</f>
        <v>13258</v>
      </c>
    </row>
    <row r="13" spans="1:4" ht="23.25" thickBot="1">
      <c r="A13" s="35" t="s">
        <v>203</v>
      </c>
      <c r="B13" s="35" t="s">
        <v>55</v>
      </c>
      <c r="C13" s="36"/>
      <c r="D13" s="48">
        <v>0</v>
      </c>
    </row>
    <row r="14" spans="1:4" ht="15.75" thickBot="1">
      <c r="A14" s="35" t="s">
        <v>64</v>
      </c>
      <c r="B14" s="35" t="s">
        <v>63</v>
      </c>
      <c r="C14" s="36">
        <v>13</v>
      </c>
      <c r="D14" s="48"/>
    </row>
    <row r="15" spans="1:4" ht="15.75" thickBot="1">
      <c r="A15" s="35"/>
      <c r="B15" s="35" t="s">
        <v>66</v>
      </c>
      <c r="C15" s="36">
        <f>SUM(C16:C18)</f>
        <v>5179</v>
      </c>
      <c r="D15" s="36">
        <f>SUM(D16:D18)</f>
        <v>5607</v>
      </c>
    </row>
    <row r="16" spans="1:4" ht="24" customHeight="1" thickBot="1">
      <c r="A16" s="35" t="s">
        <v>169</v>
      </c>
      <c r="B16" s="35" t="s">
        <v>170</v>
      </c>
      <c r="C16" s="36">
        <v>5174</v>
      </c>
      <c r="D16" s="48">
        <v>5411</v>
      </c>
    </row>
    <row r="17" spans="1:4" ht="15.75" thickBot="1">
      <c r="A17" s="35"/>
      <c r="B17" s="35" t="s">
        <v>171</v>
      </c>
      <c r="C17" s="36"/>
      <c r="D17" s="48"/>
    </row>
    <row r="18" spans="1:4" ht="15.75" thickBot="1">
      <c r="A18" s="35" t="s">
        <v>70</v>
      </c>
      <c r="B18" s="35" t="s">
        <v>172</v>
      </c>
      <c r="C18" s="36">
        <v>5</v>
      </c>
      <c r="D18" s="48">
        <v>196</v>
      </c>
    </row>
    <row r="19" spans="1:4" ht="46.5" customHeight="1" thickBot="1">
      <c r="A19" s="35" t="s">
        <v>72</v>
      </c>
      <c r="B19" s="35" t="s">
        <v>73</v>
      </c>
      <c r="C19" s="36"/>
      <c r="D19" s="48">
        <v>15</v>
      </c>
    </row>
    <row r="20" spans="1:4" ht="52.5" customHeight="1" thickBot="1">
      <c r="A20" s="35" t="s">
        <v>74</v>
      </c>
      <c r="B20" s="35" t="s">
        <v>75</v>
      </c>
      <c r="C20" s="36">
        <v>14</v>
      </c>
      <c r="D20" s="48"/>
    </row>
    <row r="21" spans="1:4" ht="15.75" thickBot="1">
      <c r="A21" s="35" t="s">
        <v>76</v>
      </c>
      <c r="B21" s="35" t="s">
        <v>77</v>
      </c>
      <c r="C21" s="36">
        <v>857</v>
      </c>
      <c r="D21" s="48">
        <v>3219</v>
      </c>
    </row>
    <row r="22" spans="1:4" ht="15.75" thickBot="1">
      <c r="A22" s="35"/>
      <c r="B22" s="35" t="s">
        <v>78</v>
      </c>
      <c r="C22" s="36">
        <v>4991</v>
      </c>
      <c r="D22" s="48">
        <v>4417</v>
      </c>
    </row>
    <row r="23" spans="1:4" ht="25.5" customHeight="1" thickBot="1">
      <c r="A23" s="37"/>
      <c r="B23" s="37" t="s">
        <v>79</v>
      </c>
      <c r="C23" s="38">
        <f>C4+C12</f>
        <v>17210</v>
      </c>
      <c r="D23" s="38">
        <f>D4+D12</f>
        <v>14689</v>
      </c>
    </row>
    <row r="24" spans="1:4" ht="15.75" thickBot="1">
      <c r="A24" s="33" t="s">
        <v>150</v>
      </c>
      <c r="B24" s="33" t="s">
        <v>173</v>
      </c>
      <c r="C24" s="34">
        <f>C25+C35+C36</f>
        <v>-9580</v>
      </c>
      <c r="D24" s="34">
        <f>D25+D35+D36</f>
        <v>9042</v>
      </c>
    </row>
    <row r="25" spans="1:4" ht="15.75" thickBot="1">
      <c r="A25" s="35"/>
      <c r="B25" s="35" t="s">
        <v>81</v>
      </c>
      <c r="C25" s="36">
        <f>SUM(C26:C34)</f>
        <v>-9580</v>
      </c>
      <c r="D25" s="36">
        <f>SUM(D26:D34)</f>
        <v>9042</v>
      </c>
    </row>
    <row r="26" spans="1:4" ht="15.75" thickBot="1">
      <c r="A26" s="35" t="s">
        <v>174</v>
      </c>
      <c r="B26" s="35" t="s">
        <v>175</v>
      </c>
      <c r="C26" s="36">
        <v>-342</v>
      </c>
      <c r="D26" s="48">
        <v>342</v>
      </c>
    </row>
    <row r="27" spans="1:4" ht="15.75" thickBot="1">
      <c r="A27" s="35"/>
      <c r="B27" s="35" t="s">
        <v>176</v>
      </c>
      <c r="C27" s="36">
        <v>-1617</v>
      </c>
      <c r="D27" s="48">
        <v>1617</v>
      </c>
    </row>
    <row r="28" spans="1:4" ht="15.75" thickBot="1">
      <c r="A28" s="35" t="s">
        <v>177</v>
      </c>
      <c r="B28" s="35" t="s">
        <v>178</v>
      </c>
      <c r="C28" s="36">
        <v>-6741</v>
      </c>
      <c r="D28" s="48">
        <v>5709</v>
      </c>
    </row>
    <row r="29" spans="1:4" ht="15.75" thickBot="1">
      <c r="A29" s="35" t="s">
        <v>87</v>
      </c>
      <c r="B29" s="35" t="s">
        <v>179</v>
      </c>
      <c r="C29" s="36"/>
      <c r="D29" s="48"/>
    </row>
    <row r="30" spans="1:4" ht="15.75" thickBot="1">
      <c r="A30" s="35" t="s">
        <v>89</v>
      </c>
      <c r="B30" s="35" t="s">
        <v>180</v>
      </c>
      <c r="C30" s="36"/>
      <c r="D30" s="48"/>
    </row>
    <row r="31" spans="1:4" ht="15.75" thickBot="1">
      <c r="A31" s="35"/>
      <c r="B31" s="35" t="s">
        <v>181</v>
      </c>
      <c r="C31" s="36"/>
      <c r="D31" s="48"/>
    </row>
    <row r="32" spans="1:4" ht="15.75" thickBot="1">
      <c r="A32" s="35"/>
      <c r="B32" s="35" t="s">
        <v>182</v>
      </c>
      <c r="C32" s="36">
        <v>-880</v>
      </c>
      <c r="D32" s="48">
        <v>1374</v>
      </c>
    </row>
    <row r="33" spans="1:4" ht="15.75" thickBot="1">
      <c r="A33" s="35" t="s">
        <v>93</v>
      </c>
      <c r="B33" s="35" t="s">
        <v>183</v>
      </c>
      <c r="C33" s="36"/>
      <c r="D33" s="48"/>
    </row>
    <row r="34" spans="1:4" ht="15.75" thickBot="1">
      <c r="A34" s="35"/>
      <c r="B34" s="35" t="s">
        <v>184</v>
      </c>
      <c r="C34" s="36"/>
      <c r="D34" s="48"/>
    </row>
    <row r="35" spans="1:4" ht="15.75" thickBot="1">
      <c r="A35" s="35" t="s">
        <v>96</v>
      </c>
      <c r="B35" s="35" t="s">
        <v>97</v>
      </c>
      <c r="C35" s="36"/>
      <c r="D35" s="48"/>
    </row>
    <row r="36" spans="1:4" ht="15.75" thickBot="1">
      <c r="A36" s="35" t="s">
        <v>98</v>
      </c>
      <c r="B36" s="35" t="s">
        <v>99</v>
      </c>
      <c r="C36" s="36"/>
      <c r="D36" s="48"/>
    </row>
    <row r="37" spans="1:4" ht="15.75" thickBot="1">
      <c r="A37" s="33" t="s">
        <v>150</v>
      </c>
      <c r="B37" s="33" t="s">
        <v>185</v>
      </c>
      <c r="C37" s="34">
        <f>SUM(C38:C39,C44:C48)</f>
        <v>-3447</v>
      </c>
      <c r="D37" s="34">
        <f>SUM(D38:D39,D44:D48)</f>
        <v>670</v>
      </c>
    </row>
    <row r="38" spans="1:4" ht="15.75" thickBot="1">
      <c r="A38" s="35" t="s">
        <v>104</v>
      </c>
      <c r="B38" s="35" t="s">
        <v>101</v>
      </c>
      <c r="C38" s="36">
        <v>-250</v>
      </c>
      <c r="D38" s="48">
        <v>250</v>
      </c>
    </row>
    <row r="39" spans="1:4" ht="15.75" thickBot="1">
      <c r="A39" s="35"/>
      <c r="B39" s="35" t="s">
        <v>106</v>
      </c>
      <c r="C39" s="36">
        <f>SUM(C40:C43)</f>
        <v>-3197</v>
      </c>
      <c r="D39" s="36">
        <f>SUM(D40:D43)</f>
        <v>420</v>
      </c>
    </row>
    <row r="40" spans="1:4" ht="15.75" thickBot="1">
      <c r="A40" s="35" t="s">
        <v>107</v>
      </c>
      <c r="B40" s="35" t="s">
        <v>189</v>
      </c>
      <c r="C40" s="36"/>
      <c r="D40" s="48"/>
    </row>
    <row r="41" spans="1:4" ht="15.75" thickBot="1">
      <c r="A41" s="35" t="s">
        <v>109</v>
      </c>
      <c r="B41" s="35" t="s">
        <v>190</v>
      </c>
      <c r="C41" s="36"/>
      <c r="D41" s="48"/>
    </row>
    <row r="42" spans="1:4" ht="15.75" thickBot="1">
      <c r="A42" s="35" t="s">
        <v>111</v>
      </c>
      <c r="B42" s="35" t="s">
        <v>191</v>
      </c>
      <c r="C42" s="36">
        <v>-152</v>
      </c>
      <c r="D42" s="48">
        <v>70</v>
      </c>
    </row>
    <row r="43" spans="1:4" ht="18" customHeight="1" thickBot="1">
      <c r="A43" s="35" t="s">
        <v>113</v>
      </c>
      <c r="B43" s="35" t="s">
        <v>192</v>
      </c>
      <c r="C43" s="36">
        <v>-3045</v>
      </c>
      <c r="D43" s="48">
        <v>350</v>
      </c>
    </row>
    <row r="44" spans="1:4" ht="15.75" thickBot="1">
      <c r="A44" s="35" t="s">
        <v>115</v>
      </c>
      <c r="B44" s="35" t="s">
        <v>116</v>
      </c>
      <c r="C44" s="36"/>
      <c r="D44" s="48"/>
    </row>
    <row r="45" spans="1:4" ht="15.75" thickBot="1">
      <c r="A45" s="35" t="s">
        <v>117</v>
      </c>
      <c r="B45" s="35" t="s">
        <v>118</v>
      </c>
      <c r="C45" s="36"/>
      <c r="D45" s="48"/>
    </row>
    <row r="46" spans="1:4" ht="15.75" thickBot="1">
      <c r="A46" s="35" t="s">
        <v>119</v>
      </c>
      <c r="B46" s="35" t="s">
        <v>120</v>
      </c>
      <c r="C46" s="36"/>
      <c r="D46" s="48"/>
    </row>
    <row r="47" spans="1:4" ht="15.75" thickBot="1">
      <c r="A47" s="35" t="s">
        <v>193</v>
      </c>
      <c r="B47" s="35" t="s">
        <v>122</v>
      </c>
      <c r="C47" s="36"/>
      <c r="D47" s="48"/>
    </row>
    <row r="48" spans="1:4" ht="15.75" thickBot="1">
      <c r="A48" s="35" t="s">
        <v>194</v>
      </c>
      <c r="B48" s="35" t="s">
        <v>124</v>
      </c>
      <c r="C48" s="36"/>
      <c r="D48" s="48"/>
    </row>
    <row r="49" spans="1:4" ht="15.75" thickBot="1">
      <c r="A49" s="33" t="s">
        <v>150</v>
      </c>
      <c r="B49" s="33" t="s">
        <v>195</v>
      </c>
      <c r="C49" s="34">
        <f>SUM(C50:C52,C57:C58,C61:C62)</f>
        <v>-4183</v>
      </c>
      <c r="D49" s="34">
        <f>SUM(D50:D52,D57:D58,D61:D62)</f>
        <v>4977</v>
      </c>
    </row>
    <row r="50" spans="1:4" ht="15.75" thickBot="1">
      <c r="A50" s="35" t="s">
        <v>126</v>
      </c>
      <c r="B50" s="35" t="s">
        <v>127</v>
      </c>
      <c r="C50" s="36"/>
      <c r="D50" s="48"/>
    </row>
    <row r="51" spans="1:4" ht="15.75" thickBot="1">
      <c r="A51" s="35" t="s">
        <v>129</v>
      </c>
      <c r="B51" s="35" t="s">
        <v>128</v>
      </c>
      <c r="C51" s="36">
        <v>-110</v>
      </c>
      <c r="D51" s="48">
        <v>321</v>
      </c>
    </row>
    <row r="52" spans="1:4" ht="15.75" thickBot="1">
      <c r="A52" s="35"/>
      <c r="B52" s="35" t="s">
        <v>130</v>
      </c>
      <c r="C52" s="36">
        <f>SUM(C53:C56)</f>
        <v>-584</v>
      </c>
      <c r="D52" s="36">
        <f>SUM(D53:D56)</f>
        <v>1481</v>
      </c>
    </row>
    <row r="53" spans="1:4" ht="15.75" thickBot="1">
      <c r="A53" s="35" t="s">
        <v>131</v>
      </c>
      <c r="B53" s="35" t="s">
        <v>189</v>
      </c>
      <c r="C53" s="36"/>
      <c r="D53" s="48"/>
    </row>
    <row r="54" spans="1:4" ht="15.75" thickBot="1">
      <c r="A54" s="35" t="s">
        <v>132</v>
      </c>
      <c r="B54" s="35" t="s">
        <v>190</v>
      </c>
      <c r="C54" s="36"/>
      <c r="D54" s="48"/>
    </row>
    <row r="55" spans="1:4" ht="15.75" thickBot="1">
      <c r="A55" s="35" t="s">
        <v>133</v>
      </c>
      <c r="B55" s="35" t="s">
        <v>191</v>
      </c>
      <c r="C55" s="36">
        <v>-26</v>
      </c>
      <c r="D55" s="48">
        <v>80</v>
      </c>
    </row>
    <row r="56" spans="1:4" ht="42" customHeight="1" thickBot="1">
      <c r="A56" s="35" t="s">
        <v>134</v>
      </c>
      <c r="B56" s="35" t="s">
        <v>196</v>
      </c>
      <c r="C56" s="36">
        <v>-558</v>
      </c>
      <c r="D56" s="48">
        <v>1401</v>
      </c>
    </row>
    <row r="57" spans="1:4" ht="31.5" customHeight="1" thickBot="1">
      <c r="A57" s="35" t="s">
        <v>136</v>
      </c>
      <c r="B57" s="35" t="s">
        <v>137</v>
      </c>
      <c r="C57" s="36"/>
      <c r="D57" s="48"/>
    </row>
    <row r="58" spans="1:4" ht="15.75" thickBot="1">
      <c r="A58" s="35"/>
      <c r="B58" s="35" t="s">
        <v>138</v>
      </c>
      <c r="C58" s="36">
        <f>SUM(C59:C60)</f>
        <v>-2171</v>
      </c>
      <c r="D58" s="36">
        <f>SUM(D59:D60)</f>
        <v>2561</v>
      </c>
    </row>
    <row r="59" spans="1:4" ht="15.75" thickBot="1">
      <c r="A59" s="35" t="s">
        <v>139</v>
      </c>
      <c r="B59" s="35" t="s">
        <v>197</v>
      </c>
      <c r="C59" s="36">
        <v>-595</v>
      </c>
      <c r="D59" s="48">
        <v>349</v>
      </c>
    </row>
    <row r="60" spans="1:4" ht="15.75" thickBot="1">
      <c r="A60" s="35" t="s">
        <v>141</v>
      </c>
      <c r="B60" s="35" t="s">
        <v>198</v>
      </c>
      <c r="C60" s="36">
        <v>-1576</v>
      </c>
      <c r="D60" s="48">
        <v>2212</v>
      </c>
    </row>
    <row r="61" spans="1:4" ht="15.75" thickBot="1">
      <c r="A61" s="35" t="s">
        <v>143</v>
      </c>
      <c r="B61" s="35" t="s">
        <v>144</v>
      </c>
      <c r="C61" s="36">
        <v>-1318</v>
      </c>
      <c r="D61" s="48">
        <v>614</v>
      </c>
    </row>
    <row r="62" spans="1:4" ht="15.75" thickBot="1">
      <c r="A62" s="35" t="s">
        <v>199</v>
      </c>
      <c r="B62" s="35" t="s">
        <v>146</v>
      </c>
      <c r="C62" s="36"/>
      <c r="D62" s="48"/>
    </row>
    <row r="63" spans="1:4" ht="23.25" customHeight="1" thickBot="1">
      <c r="A63" s="37"/>
      <c r="B63" s="37" t="s">
        <v>147</v>
      </c>
      <c r="C63" s="38">
        <f>C24+C37+C49</f>
        <v>-17210</v>
      </c>
      <c r="D63" s="38">
        <f>D24+D37+D49</f>
        <v>14689</v>
      </c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B35">
      <selection activeCell="B56" sqref="B56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1</v>
      </c>
      <c r="D4" s="34">
        <f>SUM(D5:D11)</f>
        <v>2</v>
      </c>
    </row>
    <row r="5" spans="1:4" ht="34.5" thickBot="1">
      <c r="A5" s="35" t="s">
        <v>200</v>
      </c>
      <c r="B5" s="35" t="s">
        <v>30</v>
      </c>
      <c r="C5" s="36">
        <v>1</v>
      </c>
      <c r="D5" s="36">
        <v>2</v>
      </c>
    </row>
    <row r="6" spans="1:4" ht="45.75" thickBot="1">
      <c r="A6" s="35" t="s">
        <v>201</v>
      </c>
      <c r="B6" s="35" t="s">
        <v>38</v>
      </c>
      <c r="C6" s="36"/>
      <c r="D6" s="36"/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/>
      <c r="D9" s="36">
        <v>0</v>
      </c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1120</v>
      </c>
      <c r="D12" s="34">
        <f>SUM(D13:D15,D19:D22)</f>
        <v>1097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/>
      <c r="D14" s="36"/>
    </row>
    <row r="15" spans="1:4" ht="15.75" thickBot="1">
      <c r="A15" s="35"/>
      <c r="B15" s="35" t="s">
        <v>66</v>
      </c>
      <c r="C15" s="36">
        <f>SUM(C16:C18)</f>
        <v>29</v>
      </c>
      <c r="D15" s="36">
        <f>SUM(D16:D18)</f>
        <v>43</v>
      </c>
    </row>
    <row r="16" spans="1:4" ht="24" customHeight="1" thickBot="1">
      <c r="A16" s="35" t="s">
        <v>169</v>
      </c>
      <c r="B16" s="35" t="s">
        <v>170</v>
      </c>
      <c r="C16" s="36">
        <f>9+3</f>
        <v>12</v>
      </c>
      <c r="D16" s="36">
        <v>41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17</v>
      </c>
      <c r="D18" s="36">
        <v>2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/>
      <c r="D20" s="36"/>
    </row>
    <row r="21" spans="1:4" ht="15.75" thickBot="1">
      <c r="A21" s="35" t="s">
        <v>76</v>
      </c>
      <c r="B21" s="35" t="s">
        <v>77</v>
      </c>
      <c r="C21" s="36">
        <v>12</v>
      </c>
      <c r="D21" s="36">
        <v>7</v>
      </c>
    </row>
    <row r="22" spans="1:4" ht="15.75" thickBot="1">
      <c r="A22" s="35"/>
      <c r="B22" s="35" t="s">
        <v>78</v>
      </c>
      <c r="C22" s="36">
        <v>1079</v>
      </c>
      <c r="D22" s="36">
        <v>1047</v>
      </c>
    </row>
    <row r="23" spans="1:4" ht="25.5" customHeight="1" thickBot="1">
      <c r="A23" s="37"/>
      <c r="B23" s="37" t="s">
        <v>79</v>
      </c>
      <c r="C23" s="38">
        <f>C4+C12</f>
        <v>1121</v>
      </c>
      <c r="D23" s="38">
        <f>D4+D12</f>
        <v>1099</v>
      </c>
    </row>
    <row r="24" spans="1:4" ht="15.75" thickBot="1">
      <c r="A24" s="33" t="s">
        <v>150</v>
      </c>
      <c r="B24" s="33" t="s">
        <v>173</v>
      </c>
      <c r="C24" s="34">
        <f>C25+C35+C36</f>
        <v>644</v>
      </c>
      <c r="D24" s="34">
        <f>D25+D35+D36</f>
        <v>763</v>
      </c>
    </row>
    <row r="25" spans="1:4" ht="15.75" thickBot="1">
      <c r="A25" s="35"/>
      <c r="B25" s="35" t="s">
        <v>81</v>
      </c>
      <c r="C25" s="36">
        <f>SUM(C26:C34)</f>
        <v>644</v>
      </c>
      <c r="D25" s="36">
        <f>SUM(D26:D34)</f>
        <v>763</v>
      </c>
    </row>
    <row r="26" spans="1:4" ht="15.75" thickBot="1">
      <c r="A26" s="35" t="s">
        <v>174</v>
      </c>
      <c r="B26" s="35" t="s">
        <v>175</v>
      </c>
      <c r="C26" s="36">
        <v>3</v>
      </c>
      <c r="D26" s="36">
        <v>3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461</v>
      </c>
      <c r="D28" s="36">
        <v>220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/>
      <c r="D30" s="36"/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180</v>
      </c>
      <c r="D32" s="36">
        <v>540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5</v>
      </c>
      <c r="D37" s="34">
        <f>SUM(D38:D39,D44:D48)</f>
        <v>0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v>5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/>
      <c r="D43" s="36"/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472</v>
      </c>
      <c r="D49" s="34">
        <v>336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0</v>
      </c>
      <c r="D52" s="36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>
        <v>2</v>
      </c>
      <c r="D57" s="36">
        <v>2</v>
      </c>
    </row>
    <row r="58" spans="1:4" ht="15.75" thickBot="1">
      <c r="A58" s="35"/>
      <c r="B58" s="35" t="s">
        <v>138</v>
      </c>
      <c r="C58" s="36">
        <f>SUM(C59:C60)</f>
        <v>219</v>
      </c>
      <c r="D58" s="36">
        <f>SUM(D59:D60)</f>
        <v>172</v>
      </c>
    </row>
    <row r="59" spans="1:4" ht="15.75" thickBot="1">
      <c r="A59" s="35" t="s">
        <v>139</v>
      </c>
      <c r="B59" s="35" t="s">
        <v>197</v>
      </c>
      <c r="C59" s="36">
        <v>117</v>
      </c>
      <c r="D59" s="36">
        <v>124</v>
      </c>
    </row>
    <row r="60" spans="1:4" ht="15.75" thickBot="1">
      <c r="A60" s="35" t="s">
        <v>141</v>
      </c>
      <c r="B60" s="35" t="s">
        <v>198</v>
      </c>
      <c r="C60" s="36">
        <v>102</v>
      </c>
      <c r="D60" s="36">
        <v>48</v>
      </c>
    </row>
    <row r="61" spans="1:4" ht="15.75" thickBot="1">
      <c r="A61" s="35" t="s">
        <v>143</v>
      </c>
      <c r="B61" s="35" t="s">
        <v>144</v>
      </c>
      <c r="C61" s="36">
        <v>251</v>
      </c>
      <c r="D61" s="36">
        <v>162</v>
      </c>
    </row>
    <row r="62" spans="1:4" ht="15.75" thickBot="1">
      <c r="A62" s="35" t="s">
        <v>199</v>
      </c>
      <c r="B62" s="35" t="s">
        <v>146</v>
      </c>
      <c r="C62" s="36">
        <v>0</v>
      </c>
      <c r="D62" s="36"/>
    </row>
    <row r="63" spans="1:4" ht="23.25" customHeight="1" thickBot="1">
      <c r="A63" s="37"/>
      <c r="B63" s="37" t="s">
        <v>147</v>
      </c>
      <c r="C63" s="38">
        <f>C24+C37+C49</f>
        <v>1121</v>
      </c>
      <c r="D63" s="38">
        <f>D24+D37+D49</f>
        <v>1099</v>
      </c>
    </row>
    <row r="66" ht="15">
      <c r="A66" s="40" t="s">
        <v>205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16384" width="9.140625" style="7" customWidth="1"/>
  </cols>
  <sheetData>
    <row r="1" spans="1:4" s="6" customFormat="1" ht="39.75" customHeight="1" thickBot="1">
      <c r="A1" s="62" t="s">
        <v>22</v>
      </c>
      <c r="B1" s="54"/>
      <c r="C1" s="54"/>
      <c r="D1" s="55"/>
    </row>
    <row r="2" spans="1:4" s="6" customFormat="1" ht="19.5" customHeight="1" thickBot="1">
      <c r="A2" s="63"/>
      <c r="B2" s="57"/>
      <c r="C2" s="57"/>
      <c r="D2" s="58"/>
    </row>
    <row r="3" spans="1:4" s="6" customFormat="1" ht="19.5" customHeight="1" thickBot="1">
      <c r="A3" s="64"/>
      <c r="B3" s="60"/>
      <c r="C3" s="60"/>
      <c r="D3" s="60"/>
    </row>
    <row r="4" spans="1:4" ht="19.5" customHeight="1" thickBot="1">
      <c r="A4" s="65" t="s">
        <v>23</v>
      </c>
      <c r="B4" s="65"/>
      <c r="C4" s="65"/>
      <c r="D4" s="65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117090</v>
      </c>
      <c r="D7" s="10">
        <f>+D8+D13+D17+D20+D21+D22+D23</f>
        <v>132424</v>
      </c>
    </row>
    <row r="8" spans="1:4" ht="15">
      <c r="A8" s="21"/>
      <c r="B8" s="21" t="s">
        <v>30</v>
      </c>
      <c r="C8" s="12">
        <f>+C9+C10+C11+C12</f>
        <v>57783</v>
      </c>
      <c r="D8" s="12">
        <f>D9+D10+D11+D12</f>
        <v>71214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45709</v>
      </c>
      <c r="D10" s="13">
        <v>61544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15">
      <c r="A12" s="21" t="s">
        <v>36</v>
      </c>
      <c r="B12" s="21" t="s">
        <v>37</v>
      </c>
      <c r="C12" s="13">
        <v>12074</v>
      </c>
      <c r="D12" s="13">
        <v>9670</v>
      </c>
    </row>
    <row r="13" spans="1:4" ht="15">
      <c r="A13" s="21"/>
      <c r="B13" s="21" t="s">
        <v>38</v>
      </c>
      <c r="C13" s="12">
        <f>+C14+C15+C16</f>
        <v>59307</v>
      </c>
      <c r="D13" s="12">
        <f>+D14+D15+D16</f>
        <v>61021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24">
      <c r="A16" s="21" t="s">
        <v>41</v>
      </c>
      <c r="B16" s="21" t="s">
        <v>42</v>
      </c>
      <c r="C16" s="13">
        <v>59307</v>
      </c>
      <c r="D16" s="13">
        <v>61021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24">
      <c r="A20" s="21" t="s">
        <v>47</v>
      </c>
      <c r="B20" s="21" t="s">
        <v>48</v>
      </c>
      <c r="C20" s="13">
        <v>0</v>
      </c>
      <c r="D20" s="13">
        <v>0</v>
      </c>
    </row>
    <row r="21" spans="1:4" ht="24">
      <c r="A21" s="21" t="s">
        <v>49</v>
      </c>
      <c r="B21" s="21" t="s">
        <v>50</v>
      </c>
      <c r="C21" s="13">
        <v>0</v>
      </c>
      <c r="D21" s="13">
        <v>189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64815</v>
      </c>
      <c r="D24" s="10">
        <f>+D25+D31+D34+D38+D39+D40+D41</f>
        <v>127284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209</v>
      </c>
      <c r="D31" s="12">
        <f>+D32+D33</f>
        <v>171</v>
      </c>
    </row>
    <row r="32" spans="1:4" ht="15">
      <c r="A32" s="21" t="s">
        <v>64</v>
      </c>
      <c r="B32" s="21" t="s">
        <v>65</v>
      </c>
      <c r="C32" s="13">
        <v>209</v>
      </c>
      <c r="D32" s="13">
        <v>171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843</v>
      </c>
      <c r="D34" s="12">
        <f>+D35+D36+D37</f>
        <v>84853</v>
      </c>
    </row>
    <row r="35" spans="1:4" ht="24">
      <c r="A35" s="21" t="s">
        <v>67</v>
      </c>
      <c r="B35" s="21" t="s">
        <v>68</v>
      </c>
      <c r="C35" s="13">
        <v>0</v>
      </c>
      <c r="D35" s="13">
        <v>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15">
      <c r="A37" s="21" t="s">
        <v>70</v>
      </c>
      <c r="B37" s="21" t="s">
        <v>71</v>
      </c>
      <c r="C37" s="13">
        <v>843</v>
      </c>
      <c r="D37" s="13">
        <v>84853</v>
      </c>
    </row>
    <row r="38" spans="1:4" ht="24">
      <c r="A38" s="21" t="s">
        <v>72</v>
      </c>
      <c r="B38" s="21" t="s">
        <v>73</v>
      </c>
      <c r="C38" s="13">
        <v>0</v>
      </c>
      <c r="D38" s="13">
        <v>0</v>
      </c>
    </row>
    <row r="39" spans="1:4" ht="24">
      <c r="A39" s="21" t="s">
        <v>74</v>
      </c>
      <c r="B39" s="21" t="s">
        <v>75</v>
      </c>
      <c r="C39" s="13">
        <v>80</v>
      </c>
      <c r="D39" s="13">
        <v>80</v>
      </c>
    </row>
    <row r="40" spans="1:4" ht="15">
      <c r="A40" s="21" t="s">
        <v>76</v>
      </c>
      <c r="B40" s="21" t="s">
        <v>77</v>
      </c>
      <c r="C40" s="13">
        <v>3417</v>
      </c>
      <c r="D40" s="13">
        <v>1709</v>
      </c>
    </row>
    <row r="41" spans="1:4" ht="15">
      <c r="A41" s="21"/>
      <c r="B41" s="21" t="s">
        <v>78</v>
      </c>
      <c r="C41" s="13">
        <v>60266</v>
      </c>
      <c r="D41" s="13">
        <v>40471</v>
      </c>
    </row>
    <row r="42" spans="1:4" ht="15">
      <c r="A42" s="22"/>
      <c r="B42" s="23" t="s">
        <v>79</v>
      </c>
      <c r="C42" s="10">
        <f>+C7+C24</f>
        <v>181905</v>
      </c>
      <c r="D42" s="10">
        <f>+D7+D24</f>
        <v>259708</v>
      </c>
    </row>
    <row r="43" spans="1:4" ht="15">
      <c r="A43" s="20"/>
      <c r="B43" s="20" t="s">
        <v>80</v>
      </c>
      <c r="C43" s="10">
        <f>+C44+C54+C55</f>
        <v>150716</v>
      </c>
      <c r="D43" s="10">
        <f>+D44+D54+D55</f>
        <v>239332</v>
      </c>
    </row>
    <row r="44" spans="1:4" ht="15">
      <c r="A44" s="21"/>
      <c r="B44" s="21" t="s">
        <v>81</v>
      </c>
      <c r="C44" s="12">
        <f>+C45+C46+C47+C48+C49+C50+C51+C52+C53</f>
        <v>145175</v>
      </c>
      <c r="D44" s="12">
        <f>+D45+D46+D47+D48+D49+D50+D51+D52+D53</f>
        <v>236109</v>
      </c>
    </row>
    <row r="45" spans="1:4" ht="24">
      <c r="A45" s="21" t="s">
        <v>82</v>
      </c>
      <c r="B45" s="21" t="s">
        <v>83</v>
      </c>
      <c r="C45" s="13">
        <v>700</v>
      </c>
      <c r="D45" s="13">
        <v>700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>
        <v>0</v>
      </c>
      <c r="D47" s="13">
        <v>0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-354557</v>
      </c>
      <c r="D49" s="13">
        <v>-170202</v>
      </c>
    </row>
    <row r="50" spans="1:4" ht="15">
      <c r="A50" s="21"/>
      <c r="B50" s="21" t="s">
        <v>91</v>
      </c>
      <c r="C50" s="13">
        <v>631749</v>
      </c>
      <c r="D50" s="13">
        <v>589966</v>
      </c>
    </row>
    <row r="51" spans="1:4" ht="15">
      <c r="A51" s="21"/>
      <c r="B51" s="21" t="s">
        <v>92</v>
      </c>
      <c r="C51" s="13">
        <v>-132717</v>
      </c>
      <c r="D51" s="13">
        <v>-184355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5541</v>
      </c>
      <c r="D55" s="13">
        <v>3223</v>
      </c>
    </row>
    <row r="56" spans="1:4" ht="15">
      <c r="A56" s="20"/>
      <c r="B56" s="20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0</v>
      </c>
      <c r="D61" s="12">
        <f>+D62+D63+D64+D65</f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15">
      <c r="A65" s="21" t="s">
        <v>113</v>
      </c>
      <c r="B65" s="21" t="s">
        <v>114</v>
      </c>
      <c r="C65" s="13">
        <v>0</v>
      </c>
      <c r="D65" s="13">
        <v>0</v>
      </c>
    </row>
    <row r="66" spans="1:4" ht="15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31189</v>
      </c>
      <c r="D71" s="10">
        <f>+D72+D73+D77+D82+D83+D86+D87</f>
        <v>20376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1124</v>
      </c>
      <c r="D73" s="12">
        <f>+D74+D75+D76</f>
        <v>1124</v>
      </c>
    </row>
    <row r="74" spans="1:4" ht="15">
      <c r="A74" s="21"/>
      <c r="B74" s="21" t="s">
        <v>102</v>
      </c>
      <c r="C74" s="13">
        <v>1124</v>
      </c>
      <c r="D74" s="13">
        <v>1124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15">
      <c r="A76" s="21" t="s">
        <v>129</v>
      </c>
      <c r="B76" s="21" t="s">
        <v>105</v>
      </c>
      <c r="C76" s="13">
        <v>0</v>
      </c>
      <c r="D76" s="13">
        <v>0</v>
      </c>
    </row>
    <row r="77" spans="1:4" ht="15">
      <c r="A77" s="21"/>
      <c r="B77" s="21" t="s">
        <v>130</v>
      </c>
      <c r="C77" s="12">
        <f>+C78+C79+C80+C81</f>
        <v>0</v>
      </c>
      <c r="D77" s="12">
        <f>+D78+D79+D80+D81</f>
        <v>0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24">
      <c r="A81" s="21" t="s">
        <v>134</v>
      </c>
      <c r="B81" s="21" t="s">
        <v>135</v>
      </c>
      <c r="C81" s="13"/>
      <c r="D81" s="13">
        <v>0</v>
      </c>
    </row>
    <row r="82" spans="1:4" ht="24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30065</v>
      </c>
      <c r="D83" s="12">
        <f>+D84+D85</f>
        <v>19252</v>
      </c>
    </row>
    <row r="84" spans="1:4" ht="15">
      <c r="A84" s="21" t="s">
        <v>139</v>
      </c>
      <c r="B84" s="21" t="s">
        <v>140</v>
      </c>
      <c r="C84" s="13">
        <v>22101</v>
      </c>
      <c r="D84" s="13">
        <v>14168</v>
      </c>
    </row>
    <row r="85" spans="1:4" ht="15">
      <c r="A85" s="21" t="s">
        <v>141</v>
      </c>
      <c r="B85" s="21" t="s">
        <v>142</v>
      </c>
      <c r="C85" s="13">
        <v>7964</v>
      </c>
      <c r="D85" s="13">
        <v>5084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181905</v>
      </c>
      <c r="D88" s="10">
        <f>+D43+D56+D71</f>
        <v>259708</v>
      </c>
    </row>
    <row r="89" spans="1:4" ht="15">
      <c r="A89" s="16"/>
      <c r="B89" s="16"/>
      <c r="C89" s="17"/>
      <c r="D89" s="17"/>
    </row>
    <row r="90" ht="15">
      <c r="A90" s="2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B46">
      <selection activeCell="A8" sqref="A8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16384" width="9.140625" style="7" customWidth="1"/>
  </cols>
  <sheetData>
    <row r="1" spans="1:4" s="6" customFormat="1" ht="39.75" customHeight="1" thickBot="1">
      <c r="A1" s="62" t="s">
        <v>22</v>
      </c>
      <c r="B1" s="54"/>
      <c r="C1" s="54"/>
      <c r="D1" s="55"/>
    </row>
    <row r="2" spans="1:4" s="6" customFormat="1" ht="19.5" customHeight="1" thickBot="1">
      <c r="A2" s="63"/>
      <c r="B2" s="57"/>
      <c r="C2" s="57"/>
      <c r="D2" s="58"/>
    </row>
    <row r="3" spans="1:4" s="6" customFormat="1" ht="19.5" customHeight="1" thickBot="1">
      <c r="A3" s="64"/>
      <c r="B3" s="60"/>
      <c r="C3" s="60"/>
      <c r="D3" s="60"/>
    </row>
    <row r="4" spans="1:4" ht="19.5" customHeight="1" thickBot="1">
      <c r="A4" s="65" t="s">
        <v>23</v>
      </c>
      <c r="B4" s="65"/>
      <c r="C4" s="65"/>
      <c r="D4" s="65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C8+C13+C17+C20+C21+C22+C23</f>
        <v>78586</v>
      </c>
      <c r="D7" s="10">
        <f>D8+D13+D17+D20+D21+D22+D23</f>
        <v>78597</v>
      </c>
    </row>
    <row r="8" spans="1:4" ht="15">
      <c r="A8" s="21"/>
      <c r="B8" s="21" t="s">
        <v>30</v>
      </c>
      <c r="C8" s="12">
        <f>C9+C10+C11+C12</f>
        <v>27</v>
      </c>
      <c r="D8" s="12">
        <f>D9+D10+D11+D12</f>
        <v>31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f>28+8+'[1]D2'!C28</f>
        <v>24</v>
      </c>
      <c r="D10" s="13">
        <v>28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15">
      <c r="A12" s="21" t="s">
        <v>36</v>
      </c>
      <c r="B12" s="21" t="s">
        <v>37</v>
      </c>
      <c r="C12" s="13">
        <v>3</v>
      </c>
      <c r="D12" s="13">
        <v>3</v>
      </c>
    </row>
    <row r="13" spans="1:4" ht="15">
      <c r="A13" s="21"/>
      <c r="B13" s="21" t="s">
        <v>38</v>
      </c>
      <c r="C13" s="12">
        <f>C14+C15+C16</f>
        <v>1780</v>
      </c>
      <c r="D13" s="12">
        <f>D14+D15+D16</f>
        <v>1796</v>
      </c>
    </row>
    <row r="14" spans="1:4" ht="15">
      <c r="A14" s="21" t="s">
        <v>39</v>
      </c>
      <c r="B14" s="21" t="s">
        <v>40</v>
      </c>
      <c r="C14" s="13">
        <v>754</v>
      </c>
      <c r="D14" s="13">
        <v>754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24">
      <c r="A16" s="21" t="s">
        <v>41</v>
      </c>
      <c r="B16" s="21" t="s">
        <v>42</v>
      </c>
      <c r="C16" s="13">
        <f>D16+12+'[1]D2'!C29</f>
        <v>1026</v>
      </c>
      <c r="D16" s="13">
        <f>1193+114-668+403</f>
        <v>1042</v>
      </c>
    </row>
    <row r="17" spans="1:4" ht="15">
      <c r="A17" s="21"/>
      <c r="B17" s="21" t="s">
        <v>43</v>
      </c>
      <c r="C17" s="12">
        <f>C18+C19</f>
        <v>76470</v>
      </c>
      <c r="D17" s="12">
        <f>D18+D19</f>
        <v>76470</v>
      </c>
    </row>
    <row r="18" spans="1:4" ht="15">
      <c r="A18" s="21" t="s">
        <v>44</v>
      </c>
      <c r="B18" s="21" t="s">
        <v>40</v>
      </c>
      <c r="C18" s="13">
        <v>33562</v>
      </c>
      <c r="D18" s="13">
        <v>33562</v>
      </c>
    </row>
    <row r="19" spans="1:4" ht="15">
      <c r="A19" s="21" t="s">
        <v>45</v>
      </c>
      <c r="B19" s="21" t="s">
        <v>46</v>
      </c>
      <c r="C19" s="13">
        <v>42908</v>
      </c>
      <c r="D19" s="13">
        <v>42908</v>
      </c>
    </row>
    <row r="20" spans="1:4" ht="24">
      <c r="A20" s="21" t="s">
        <v>47</v>
      </c>
      <c r="B20" s="21" t="s">
        <v>48</v>
      </c>
      <c r="C20" s="13">
        <v>0</v>
      </c>
      <c r="D20" s="13">
        <v>0</v>
      </c>
    </row>
    <row r="21" spans="1:4" ht="24">
      <c r="A21" s="21" t="s">
        <v>49</v>
      </c>
      <c r="B21" s="21" t="s">
        <v>50</v>
      </c>
      <c r="C21" s="13">
        <v>309</v>
      </c>
      <c r="D21" s="13">
        <v>300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C25+C31+C34+C38+C39+C40+C41</f>
        <v>266588</v>
      </c>
      <c r="D24" s="10">
        <f>D25+D31+D34+D38+D39+D40+D41</f>
        <v>254950</v>
      </c>
    </row>
    <row r="25" spans="1:4" ht="15">
      <c r="A25" s="21"/>
      <c r="B25" s="21" t="s">
        <v>55</v>
      </c>
      <c r="C25" s="12">
        <v>0</v>
      </c>
      <c r="D25" s="12"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C32+C33</f>
        <v>137431</v>
      </c>
      <c r="D31" s="12">
        <f>D32+D33</f>
        <v>137601</v>
      </c>
    </row>
    <row r="32" spans="1:4" ht="15">
      <c r="A32" s="21" t="s">
        <v>64</v>
      </c>
      <c r="B32" s="21" t="s">
        <v>65</v>
      </c>
      <c r="C32" s="13">
        <v>137383</v>
      </c>
      <c r="D32" s="13">
        <v>137383</v>
      </c>
    </row>
    <row r="33" spans="1:4" ht="15">
      <c r="A33" s="21"/>
      <c r="B33" s="21" t="s">
        <v>35</v>
      </c>
      <c r="C33" s="13">
        <v>48</v>
      </c>
      <c r="D33" s="13">
        <v>218</v>
      </c>
    </row>
    <row r="34" spans="1:4" ht="15">
      <c r="A34" s="21"/>
      <c r="B34" s="21" t="s">
        <v>66</v>
      </c>
      <c r="C34" s="12">
        <f>C35+C36+C37</f>
        <v>39121</v>
      </c>
      <c r="D34" s="12">
        <f>D35+D36+D37</f>
        <v>21155</v>
      </c>
    </row>
    <row r="35" spans="1:4" ht="24">
      <c r="A35" s="21" t="s">
        <v>67</v>
      </c>
      <c r="B35" s="21" t="s">
        <v>68</v>
      </c>
      <c r="C35" s="13">
        <v>4540</v>
      </c>
      <c r="D35" s="13">
        <v>440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15">
      <c r="A37" s="21" t="s">
        <v>70</v>
      </c>
      <c r="B37" s="21" t="s">
        <v>71</v>
      </c>
      <c r="C37" s="13">
        <f>39121-C35</f>
        <v>34581</v>
      </c>
      <c r="D37" s="13">
        <v>20715</v>
      </c>
    </row>
    <row r="38" spans="1:4" ht="24">
      <c r="A38" s="21" t="s">
        <v>72</v>
      </c>
      <c r="B38" s="21" t="s">
        <v>73</v>
      </c>
      <c r="C38" s="13">
        <v>0</v>
      </c>
      <c r="D38" s="13">
        <v>0</v>
      </c>
    </row>
    <row r="39" spans="1:4" ht="24">
      <c r="A39" s="21" t="s">
        <v>74</v>
      </c>
      <c r="B39" s="21" t="s">
        <v>75</v>
      </c>
      <c r="C39" s="13">
        <v>17840</v>
      </c>
      <c r="D39" s="13">
        <v>17451</v>
      </c>
    </row>
    <row r="40" spans="1:4" ht="15">
      <c r="A40" s="21" t="s">
        <v>76</v>
      </c>
      <c r="B40" s="21" t="s">
        <v>77</v>
      </c>
      <c r="C40" s="13">
        <v>11</v>
      </c>
      <c r="D40" s="13">
        <v>59</v>
      </c>
    </row>
    <row r="41" spans="1:4" ht="15">
      <c r="A41" s="21"/>
      <c r="B41" s="21" t="s">
        <v>78</v>
      </c>
      <c r="C41" s="13">
        <f>76689-4144-360</f>
        <v>72185</v>
      </c>
      <c r="D41" s="13">
        <v>78684</v>
      </c>
    </row>
    <row r="42" spans="1:4" ht="15">
      <c r="A42" s="22"/>
      <c r="B42" s="23" t="s">
        <v>79</v>
      </c>
      <c r="C42" s="10">
        <f>C7+C24</f>
        <v>345174</v>
      </c>
      <c r="D42" s="10">
        <f>D24+D7</f>
        <v>333547</v>
      </c>
    </row>
    <row r="43" spans="1:4" ht="15">
      <c r="A43" s="20"/>
      <c r="B43" s="20" t="s">
        <v>80</v>
      </c>
      <c r="C43" s="10">
        <f>C44</f>
        <v>181710</v>
      </c>
      <c r="D43" s="10">
        <f>D44</f>
        <v>177374</v>
      </c>
    </row>
    <row r="44" spans="1:4" ht="15">
      <c r="A44" s="21"/>
      <c r="B44" s="21" t="s">
        <v>81</v>
      </c>
      <c r="C44" s="12">
        <f>C45+C46+C47+C49+C51</f>
        <v>181710</v>
      </c>
      <c r="D44" s="12">
        <f>D45+D46+D47+D49+D51</f>
        <v>177374</v>
      </c>
    </row>
    <row r="45" spans="1:4" ht="24">
      <c r="A45" s="21" t="s">
        <v>82</v>
      </c>
      <c r="B45" s="21" t="s">
        <v>83</v>
      </c>
      <c r="C45" s="13">
        <v>179776</v>
      </c>
      <c r="D45" s="13">
        <v>179776</v>
      </c>
    </row>
    <row r="46" spans="1:4" ht="15">
      <c r="A46" s="21"/>
      <c r="B46" s="21" t="s">
        <v>84</v>
      </c>
      <c r="C46" s="13">
        <v>6228</v>
      </c>
      <c r="D46" s="13">
        <v>6228</v>
      </c>
    </row>
    <row r="47" spans="1:4" ht="24">
      <c r="A47" s="21" t="s">
        <v>85</v>
      </c>
      <c r="B47" s="21" t="s">
        <v>86</v>
      </c>
      <c r="C47" s="13">
        <v>9427</v>
      </c>
      <c r="D47" s="13">
        <v>9427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f>D49+D51</f>
        <v>-18057</v>
      </c>
      <c r="D49" s="13">
        <v>-23417</v>
      </c>
    </row>
    <row r="50" spans="1:4" ht="15">
      <c r="A50" s="21"/>
      <c r="B50" s="21" t="s">
        <v>91</v>
      </c>
      <c r="C50" s="13">
        <v>0</v>
      </c>
      <c r="D50" s="13">
        <v>0</v>
      </c>
    </row>
    <row r="51" spans="1:4" ht="15">
      <c r="A51" s="21"/>
      <c r="B51" s="21" t="s">
        <v>92</v>
      </c>
      <c r="C51" s="13">
        <f>'[1]D2'!C64</f>
        <v>4336</v>
      </c>
      <c r="D51" s="13">
        <f>'[1]D2'!D61</f>
        <v>5360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f>C57+C61+C66+C68</f>
        <v>4893</v>
      </c>
      <c r="D56" s="10">
        <f>D57+D61+D66+D68</f>
        <v>9042</v>
      </c>
    </row>
    <row r="57" spans="1:4" ht="15">
      <c r="A57" s="21"/>
      <c r="B57" s="21" t="s">
        <v>101</v>
      </c>
      <c r="C57" s="12">
        <f>C58+C59+C60</f>
        <v>4751</v>
      </c>
      <c r="D57" s="12">
        <f>D58+D59+D60</f>
        <v>4756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4751</v>
      </c>
      <c r="D60" s="13">
        <v>4756</v>
      </c>
    </row>
    <row r="61" spans="1:4" ht="15">
      <c r="A61" s="21"/>
      <c r="B61" s="21" t="s">
        <v>106</v>
      </c>
      <c r="C61" s="12">
        <v>140</v>
      </c>
      <c r="D61" s="12">
        <f>D62+D63+D64+D65</f>
        <v>140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15">
      <c r="A65" s="21" t="s">
        <v>113</v>
      </c>
      <c r="B65" s="21" t="s">
        <v>114</v>
      </c>
      <c r="C65" s="13">
        <v>140</v>
      </c>
      <c r="D65" s="13">
        <v>140</v>
      </c>
    </row>
    <row r="66" spans="1:4" ht="15">
      <c r="A66" s="21" t="s">
        <v>115</v>
      </c>
      <c r="B66" s="21" t="s">
        <v>116</v>
      </c>
      <c r="C66" s="13">
        <v>0</v>
      </c>
      <c r="D66" s="13">
        <v>4144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2</v>
      </c>
      <c r="D68" s="13">
        <v>2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C72+C73+C77+C83+C86+C87+C82</f>
        <v>158571</v>
      </c>
      <c r="D71" s="10">
        <f>D72+D73+D77+D83+D86+D87+D82</f>
        <v>147131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C74+C75+C76</f>
        <v>23790</v>
      </c>
      <c r="D73" s="12">
        <f>D74+D75+D76</f>
        <v>23790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15">
      <c r="A76" s="21" t="s">
        <v>129</v>
      </c>
      <c r="B76" s="21" t="s">
        <v>105</v>
      </c>
      <c r="C76" s="13">
        <v>23790</v>
      </c>
      <c r="D76" s="13">
        <v>23790</v>
      </c>
    </row>
    <row r="77" spans="1:4" ht="15">
      <c r="A77" s="21"/>
      <c r="B77" s="21" t="s">
        <v>130</v>
      </c>
      <c r="C77" s="12">
        <f>C81</f>
        <v>196</v>
      </c>
      <c r="D77" s="12">
        <f>D81</f>
        <v>23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24">
      <c r="A81" s="21" t="s">
        <v>134</v>
      </c>
      <c r="B81" s="21" t="s">
        <v>135</v>
      </c>
      <c r="C81" s="13">
        <v>196</v>
      </c>
      <c r="D81" s="13">
        <v>23</v>
      </c>
    </row>
    <row r="82" spans="1:4" ht="24">
      <c r="A82" s="21" t="s">
        <v>136</v>
      </c>
      <c r="B82" s="21" t="s">
        <v>137</v>
      </c>
      <c r="C82" s="13">
        <v>101587</v>
      </c>
      <c r="D82" s="13">
        <v>96921</v>
      </c>
    </row>
    <row r="83" spans="1:4" ht="15">
      <c r="A83" s="21"/>
      <c r="B83" s="21" t="s">
        <v>138</v>
      </c>
      <c r="C83" s="12">
        <f>C84+C85</f>
        <v>32998</v>
      </c>
      <c r="D83" s="12">
        <f>D84+D85</f>
        <v>26397</v>
      </c>
    </row>
    <row r="84" spans="1:4" ht="15">
      <c r="A84" s="21" t="s">
        <v>139</v>
      </c>
      <c r="B84" s="21" t="s">
        <v>140</v>
      </c>
      <c r="C84" s="13">
        <v>10737</v>
      </c>
      <c r="D84" s="13">
        <v>5790</v>
      </c>
    </row>
    <row r="85" spans="1:4" ht="15">
      <c r="A85" s="21" t="s">
        <v>141</v>
      </c>
      <c r="B85" s="21" t="s">
        <v>142</v>
      </c>
      <c r="C85" s="13">
        <f>32998-C84</f>
        <v>22261</v>
      </c>
      <c r="D85" s="13">
        <v>20607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C71+C56+C43</f>
        <v>345174</v>
      </c>
      <c r="D88" s="10">
        <f>D43+D56+D71</f>
        <v>333547</v>
      </c>
    </row>
    <row r="89" spans="1:4" ht="15">
      <c r="A89" s="16"/>
      <c r="B89" s="16"/>
      <c r="C89" s="17"/>
      <c r="D89" s="17"/>
    </row>
    <row r="90" ht="15">
      <c r="A90" s="2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B63">
      <selection activeCell="A15" sqref="A15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5" width="9.140625" style="7" customWidth="1"/>
    <col min="6" max="6" width="10.57421875" style="7" bestFit="1" customWidth="1"/>
    <col min="7" max="7" width="9.8515625" style="7" bestFit="1" customWidth="1"/>
    <col min="8" max="8" width="10.8515625" style="7" bestFit="1" customWidth="1"/>
    <col min="9" max="16384" width="9.140625" style="7" customWidth="1"/>
  </cols>
  <sheetData>
    <row r="1" spans="1:4" s="6" customFormat="1" ht="39.75" customHeight="1" thickBot="1">
      <c r="A1" s="62" t="s">
        <v>22</v>
      </c>
      <c r="B1" s="54"/>
      <c r="C1" s="54"/>
      <c r="D1" s="55"/>
    </row>
    <row r="2" spans="1:4" s="6" customFormat="1" ht="19.5" customHeight="1" thickBot="1">
      <c r="A2" s="63" t="s">
        <v>24</v>
      </c>
      <c r="B2" s="57"/>
      <c r="C2" s="57"/>
      <c r="D2" s="58"/>
    </row>
    <row r="3" spans="1:4" s="6" customFormat="1" ht="19.5" customHeight="1" thickBot="1">
      <c r="A3" s="64" t="s">
        <v>24</v>
      </c>
      <c r="B3" s="60"/>
      <c r="C3" s="60"/>
      <c r="D3" s="60"/>
    </row>
    <row r="4" spans="1:4" ht="19.5" customHeight="1" thickBot="1">
      <c r="A4" s="65" t="s">
        <v>149</v>
      </c>
      <c r="B4" s="65"/>
      <c r="C4" s="65"/>
      <c r="D4" s="65"/>
    </row>
    <row r="5" spans="1:4" ht="15.75" thickBot="1">
      <c r="A5" s="19" t="s">
        <v>150</v>
      </c>
      <c r="B5" s="19" t="s">
        <v>151</v>
      </c>
      <c r="C5" s="19" t="s">
        <v>24</v>
      </c>
      <c r="D5" s="19" t="s">
        <v>24</v>
      </c>
    </row>
    <row r="6" spans="1:4" ht="15.75" thickBot="1">
      <c r="A6" s="19" t="s">
        <v>150</v>
      </c>
      <c r="B6" s="19" t="s">
        <v>152</v>
      </c>
      <c r="C6" s="25">
        <v>43738</v>
      </c>
      <c r="D6" s="26">
        <v>43435</v>
      </c>
    </row>
    <row r="7" spans="1:4" ht="15">
      <c r="A7" s="20" t="s">
        <v>150</v>
      </c>
      <c r="B7" s="20" t="s">
        <v>153</v>
      </c>
      <c r="C7" s="10">
        <f>C8+C13+C17+C20+C21+C22+C23</f>
        <v>120651</v>
      </c>
      <c r="D7" s="10">
        <f>D8+D13+D17+D20+D21+D22+D23</f>
        <v>119289</v>
      </c>
    </row>
    <row r="8" spans="1:4" ht="15">
      <c r="A8" s="21" t="s">
        <v>24</v>
      </c>
      <c r="B8" s="21" t="s">
        <v>30</v>
      </c>
      <c r="C8" s="12">
        <f>C9+C10+C11+C12</f>
        <v>205</v>
      </c>
      <c r="D8" s="12">
        <f>D9+D10+D11+D12</f>
        <v>264</v>
      </c>
    </row>
    <row r="9" spans="1:4" ht="15">
      <c r="A9" s="21" t="s">
        <v>31</v>
      </c>
      <c r="B9" s="21" t="s">
        <v>154</v>
      </c>
      <c r="C9" s="13"/>
      <c r="D9" s="13"/>
    </row>
    <row r="10" spans="1:4" ht="15">
      <c r="A10" s="21" t="s">
        <v>33</v>
      </c>
      <c r="B10" s="21" t="s">
        <v>155</v>
      </c>
      <c r="C10" s="13">
        <f>+ROUND(SUM('[2]Sheet1'!$C$4:$C$5)/1000,0)</f>
        <v>205</v>
      </c>
      <c r="D10" s="13">
        <f>+ROUND(SUM('[2]Sheet1'!$G$4:$G$5)/1000,0)</f>
        <v>264</v>
      </c>
    </row>
    <row r="11" spans="1:4" ht="15">
      <c r="A11" s="21" t="s">
        <v>24</v>
      </c>
      <c r="B11" s="21" t="s">
        <v>156</v>
      </c>
      <c r="C11" s="13"/>
      <c r="D11" s="13"/>
    </row>
    <row r="12" spans="1:4" ht="15">
      <c r="A12" s="21" t="s">
        <v>36</v>
      </c>
      <c r="B12" s="21" t="s">
        <v>157</v>
      </c>
      <c r="C12" s="27">
        <f>+ROUND(SUM('[2]Sheet1'!$C$7:$C$11)/1000,0)</f>
        <v>0</v>
      </c>
      <c r="D12" s="27">
        <f>+ROUND(SUM('[2]Sheet1'!$G$7:$G$11)/1000,0)</f>
        <v>0</v>
      </c>
    </row>
    <row r="13" spans="1:4" ht="15">
      <c r="A13" s="21" t="s">
        <v>24</v>
      </c>
      <c r="B13" s="21" t="s">
        <v>38</v>
      </c>
      <c r="C13" s="12">
        <f>SUM(C14:C16)</f>
        <v>120446</v>
      </c>
      <c r="D13" s="12">
        <f>SUM(D14:D16)</f>
        <v>119025</v>
      </c>
    </row>
    <row r="14" spans="1:4" ht="15">
      <c r="A14" s="21" t="s">
        <v>39</v>
      </c>
      <c r="B14" s="21" t="s">
        <v>158</v>
      </c>
      <c r="C14" s="13"/>
      <c r="D14" s="13"/>
    </row>
    <row r="15" spans="1:4" ht="15">
      <c r="A15" s="21" t="s">
        <v>24</v>
      </c>
      <c r="B15" s="21" t="s">
        <v>156</v>
      </c>
      <c r="C15" s="13"/>
      <c r="D15" s="13"/>
    </row>
    <row r="16" spans="1:4" ht="24">
      <c r="A16" s="21" t="s">
        <v>41</v>
      </c>
      <c r="B16" s="21" t="s">
        <v>159</v>
      </c>
      <c r="C16" s="27">
        <f>+ROUND(SUM('[2]Sheet1'!$C$14:$C$16)/1000,0)+ROUND(SUM('[2]Sheet1'!$C$18:$C$33)/1000,0)+ROUND(SUM('[2]Sheet1'!$C$35:$C$43)/1000,0)-3</f>
        <v>120446</v>
      </c>
      <c r="D16" s="13">
        <f>+ROUND(SUM('[2]Sheet1'!$G$14:$G$16)/1000,0)+ROUND(SUM('[2]Sheet1'!$G$18:$G$33)/1000,0)+ROUND(SUM('[2]Sheet1'!$G$35:$G$43)/1000,0)</f>
        <v>119025</v>
      </c>
    </row>
    <row r="17" spans="1:4" ht="15">
      <c r="A17" s="21" t="s">
        <v>24</v>
      </c>
      <c r="B17" s="21" t="s">
        <v>43</v>
      </c>
      <c r="C17" s="12">
        <f>C18+C19</f>
        <v>0</v>
      </c>
      <c r="D17" s="12">
        <f>D18+D19</f>
        <v>0</v>
      </c>
    </row>
    <row r="18" spans="1:4" ht="15">
      <c r="A18" s="21" t="s">
        <v>44</v>
      </c>
      <c r="B18" s="21" t="s">
        <v>158</v>
      </c>
      <c r="C18" s="13"/>
      <c r="D18" s="13"/>
    </row>
    <row r="19" spans="1:4" ht="15">
      <c r="A19" s="21" t="s">
        <v>45</v>
      </c>
      <c r="B19" s="21" t="s">
        <v>160</v>
      </c>
      <c r="C19" s="13"/>
      <c r="D19" s="13"/>
    </row>
    <row r="20" spans="1:4" ht="24">
      <c r="A20" s="21" t="s">
        <v>47</v>
      </c>
      <c r="B20" s="21" t="s">
        <v>48</v>
      </c>
      <c r="C20" s="13"/>
      <c r="D20" s="13"/>
    </row>
    <row r="21" spans="1:4" ht="24">
      <c r="A21" s="21" t="s">
        <v>49</v>
      </c>
      <c r="B21" s="21" t="s">
        <v>50</v>
      </c>
      <c r="C21" s="13"/>
      <c r="D21" s="13"/>
    </row>
    <row r="22" spans="1:4" ht="15">
      <c r="A22" s="21" t="s">
        <v>24</v>
      </c>
      <c r="B22" s="21" t="s">
        <v>51</v>
      </c>
      <c r="C22" s="13"/>
      <c r="D22" s="13"/>
    </row>
    <row r="23" spans="1:4" ht="15">
      <c r="A23" s="21" t="s">
        <v>161</v>
      </c>
      <c r="B23" s="21" t="s">
        <v>53</v>
      </c>
      <c r="C23" s="13"/>
      <c r="D23" s="13"/>
    </row>
    <row r="24" spans="1:4" ht="15">
      <c r="A24" s="20" t="s">
        <v>150</v>
      </c>
      <c r="B24" s="20" t="s">
        <v>162</v>
      </c>
      <c r="C24" s="10">
        <f>SUM(C25+C31+C34+C38+C39+C40+C41)</f>
        <v>19172</v>
      </c>
      <c r="D24" s="10">
        <f>SUM(D25+D31+D34+D38+D39+D40+D41)</f>
        <v>45591</v>
      </c>
    </row>
    <row r="25" spans="1:4" ht="15">
      <c r="A25" s="21" t="s">
        <v>24</v>
      </c>
      <c r="B25" s="21" t="s">
        <v>55</v>
      </c>
      <c r="C25" s="12">
        <f>C26+C29+C30</f>
        <v>0</v>
      </c>
      <c r="D25" s="12">
        <f>D26+D29+D30</f>
        <v>0</v>
      </c>
    </row>
    <row r="26" spans="1:4" ht="15">
      <c r="A26" s="21" t="s">
        <v>24</v>
      </c>
      <c r="B26" s="21" t="s">
        <v>163</v>
      </c>
      <c r="C26" s="13">
        <f>C27+C28</f>
        <v>0</v>
      </c>
      <c r="D26" s="13">
        <f>D27+D28</f>
        <v>0</v>
      </c>
    </row>
    <row r="27" spans="1:4" ht="15">
      <c r="A27" s="21" t="s">
        <v>57</v>
      </c>
      <c r="B27" s="21" t="s">
        <v>164</v>
      </c>
      <c r="C27" s="13"/>
      <c r="D27" s="13"/>
    </row>
    <row r="28" spans="1:4" ht="15">
      <c r="A28" s="21" t="s">
        <v>57</v>
      </c>
      <c r="B28" s="21" t="s">
        <v>165</v>
      </c>
      <c r="C28" s="13"/>
      <c r="D28" s="13"/>
    </row>
    <row r="29" spans="1:4" ht="15">
      <c r="A29" s="21" t="s">
        <v>59</v>
      </c>
      <c r="B29" s="21" t="s">
        <v>166</v>
      </c>
      <c r="C29" s="13"/>
      <c r="D29" s="13"/>
    </row>
    <row r="30" spans="1:4" ht="15">
      <c r="A30" s="21" t="s">
        <v>61</v>
      </c>
      <c r="B30" s="21" t="s">
        <v>167</v>
      </c>
      <c r="C30" s="13"/>
      <c r="D30" s="13"/>
    </row>
    <row r="31" spans="1:4" ht="15">
      <c r="A31" s="21" t="s">
        <v>24</v>
      </c>
      <c r="B31" s="21" t="s">
        <v>63</v>
      </c>
      <c r="C31" s="12">
        <f>C32+C33</f>
        <v>3146</v>
      </c>
      <c r="D31" s="12">
        <f>D32+D33</f>
        <v>2772</v>
      </c>
    </row>
    <row r="32" spans="1:4" ht="15">
      <c r="A32" s="21" t="s">
        <v>64</v>
      </c>
      <c r="B32" s="21" t="s">
        <v>168</v>
      </c>
      <c r="C32" s="13">
        <f>+ROUND(SUM('[2]Sheet1'!$C$58:$C$59)/1000,0)+ROUND(SUM('[2]Sheet1'!$C$61:$C$69)/1000,0)+ROUND(SUM('[2]Sheet1'!$C$71:$C$80)/1000,0)</f>
        <v>3146</v>
      </c>
      <c r="D32" s="13">
        <f>+ROUND(SUM('[2]Sheet1'!$G$58:$G$59)/1000,0)+ROUND(SUM('[2]Sheet1'!$G$61:$G$69)/1000,0)+ROUND(SUM('[2]Sheet1'!$G$71:$G$80)/1000,0)</f>
        <v>2772</v>
      </c>
    </row>
    <row r="33" spans="1:4" ht="15">
      <c r="A33" s="21" t="s">
        <v>24</v>
      </c>
      <c r="B33" s="21" t="s">
        <v>156</v>
      </c>
      <c r="C33" s="13"/>
      <c r="D33" s="13"/>
    </row>
    <row r="34" spans="1:4" ht="15">
      <c r="A34" s="21" t="s">
        <v>24</v>
      </c>
      <c r="B34" s="21" t="s">
        <v>66</v>
      </c>
      <c r="C34" s="12">
        <f>C35+C36+C37</f>
        <v>815</v>
      </c>
      <c r="D34" s="12">
        <f>D35+D36+D37</f>
        <v>33055</v>
      </c>
    </row>
    <row r="35" spans="1:4" ht="15">
      <c r="A35" s="21" t="s">
        <v>169</v>
      </c>
      <c r="B35" s="21" t="s">
        <v>170</v>
      </c>
      <c r="C35" s="13">
        <f>+ROUND(SUM('[2]Sheet1'!$C$85:$C$98)/1000,0)</f>
        <v>117</v>
      </c>
      <c r="D35" s="13">
        <f>+ROUND(SUM('[2]Sheet1'!$G$85:$G$98)/1000,0)</f>
        <v>67</v>
      </c>
    </row>
    <row r="36" spans="1:4" ht="15">
      <c r="A36" s="21" t="s">
        <v>24</v>
      </c>
      <c r="B36" s="21" t="s">
        <v>171</v>
      </c>
      <c r="C36" s="13"/>
      <c r="D36" s="13"/>
    </row>
    <row r="37" spans="1:4" ht="15">
      <c r="A37" s="21" t="s">
        <v>70</v>
      </c>
      <c r="B37" s="21" t="s">
        <v>172</v>
      </c>
      <c r="C37" s="13">
        <f>+ROUND(SUM('[2]Sheet1'!$C$100:$C$109)/1000,0)+ROUND(SUM('[2]Sheet1'!$C$111:$C$113)/1000,0)+ROUND('[2]Sheet1'!$C$115/1000,0)+ROUND(SUM('[2]Sheet1'!$C$117:$C$125)/1000,0)</f>
        <v>698</v>
      </c>
      <c r="D37" s="13">
        <f>+ROUND(SUM('[2]Sheet1'!$G$100:$G$109)/1000,0)+ROUND(SUM('[2]Sheet1'!$G$111:$G$113)/1000,0)+ROUND('[2]Sheet1'!$G$115/1000,0)+ROUND(SUM('[2]Sheet1'!$G$117:$G$125)/1000,0)</f>
        <v>32988</v>
      </c>
    </row>
    <row r="38" spans="1:4" ht="24">
      <c r="A38" s="21" t="s">
        <v>72</v>
      </c>
      <c r="B38" s="21" t="s">
        <v>73</v>
      </c>
      <c r="C38" s="13"/>
      <c r="D38" s="13"/>
    </row>
    <row r="39" spans="1:4" ht="24">
      <c r="A39" s="21" t="s">
        <v>74</v>
      </c>
      <c r="B39" s="21" t="s">
        <v>75</v>
      </c>
      <c r="C39" s="13"/>
      <c r="D39" s="13"/>
    </row>
    <row r="40" spans="1:4" ht="15">
      <c r="A40" s="21" t="s">
        <v>76</v>
      </c>
      <c r="B40" s="21" t="s">
        <v>77</v>
      </c>
      <c r="C40" s="13">
        <f>+ROUND(SUM('[2]Sheet1'!$C$135:$C$135)/1000,0)</f>
        <v>8</v>
      </c>
      <c r="D40" s="13">
        <f>+ROUND(SUM('[2]Sheet1'!$G$135:$G$135)/1000,0)</f>
        <v>582</v>
      </c>
    </row>
    <row r="41" spans="1:4" ht="15">
      <c r="A41" s="21" t="s">
        <v>24</v>
      </c>
      <c r="B41" s="21" t="s">
        <v>78</v>
      </c>
      <c r="C41" s="13">
        <f>+ROUND(SUM('[2]Sheet1'!$C$128:$C$129)/1000,0)+ROUND('[2]Sheet1'!$C$131/1000,0)+ROUND(SUM('[2]Sheet1'!$C$136:$C$152)/1000,0)</f>
        <v>15203</v>
      </c>
      <c r="D41" s="13">
        <f>+ROUND(SUM('[2]Sheet1'!$G$128:$G$129)/1000,0)+ROUND('[2]Sheet1'!$G$131/1000,0)+ROUND(SUM('[2]Sheet1'!$G$136:$G$152)/1000,0)</f>
        <v>9182</v>
      </c>
    </row>
    <row r="42" spans="1:4" ht="15">
      <c r="A42" s="22" t="s">
        <v>24</v>
      </c>
      <c r="B42" s="23" t="s">
        <v>79</v>
      </c>
      <c r="C42" s="10">
        <f>C7+C24</f>
        <v>139823</v>
      </c>
      <c r="D42" s="10">
        <f>D7+D24</f>
        <v>164880</v>
      </c>
    </row>
    <row r="43" spans="1:4" ht="15">
      <c r="A43" s="20" t="s">
        <v>150</v>
      </c>
      <c r="B43" s="20" t="s">
        <v>173</v>
      </c>
      <c r="C43" s="10">
        <f>C44+C54+C55</f>
        <v>95605</v>
      </c>
      <c r="D43" s="10">
        <f>D44+D54+D55</f>
        <v>124579</v>
      </c>
    </row>
    <row r="44" spans="1:4" ht="15">
      <c r="A44" s="21" t="s">
        <v>24</v>
      </c>
      <c r="B44" s="21" t="s">
        <v>81</v>
      </c>
      <c r="C44" s="12">
        <f>SUM(C45:C53)</f>
        <v>2584</v>
      </c>
      <c r="D44" s="12">
        <f>SUM(D45:D53)</f>
        <v>32140</v>
      </c>
    </row>
    <row r="45" spans="1:4" ht="15">
      <c r="A45" s="21" t="s">
        <v>174</v>
      </c>
      <c r="B45" s="21" t="s">
        <v>175</v>
      </c>
      <c r="C45" s="13">
        <f>-+ROUND('[2]Sheet1'!$C$167/1000,0)</f>
        <v>3005</v>
      </c>
      <c r="D45" s="13">
        <f>-+ROUND('[2]Sheet1'!$G$167/1000,0)</f>
        <v>3005</v>
      </c>
    </row>
    <row r="46" spans="1:4" ht="15">
      <c r="A46" s="21" t="s">
        <v>24</v>
      </c>
      <c r="B46" s="21" t="s">
        <v>176</v>
      </c>
      <c r="C46" s="13"/>
      <c r="D46" s="13"/>
    </row>
    <row r="47" spans="1:4" ht="15">
      <c r="A47" s="21" t="s">
        <v>177</v>
      </c>
      <c r="B47" s="21" t="s">
        <v>178</v>
      </c>
      <c r="C47" s="13">
        <f>-+ROUND('[2]Sheet1'!$C$170/1000,0)-+ROUND('[2]Sheet1'!$C$172/1000,0)-ROUND('[2]Sheet1'!$C$175/1000,0)</f>
        <v>29135</v>
      </c>
      <c r="D47" s="13">
        <f>-+ROUND('[2]Sheet1'!$G$170/1000,0)-+ROUND('[2]Sheet1'!$G$172/1000,0)-ROUND('[2]Sheet1'!$G$175/1000,0)</f>
        <v>23944</v>
      </c>
    </row>
    <row r="48" spans="1:4" ht="15">
      <c r="A48" s="21" t="s">
        <v>87</v>
      </c>
      <c r="B48" s="21" t="s">
        <v>179</v>
      </c>
      <c r="C48" s="13"/>
      <c r="D48" s="13"/>
    </row>
    <row r="49" spans="1:4" ht="15">
      <c r="A49" s="21" t="s">
        <v>89</v>
      </c>
      <c r="B49" s="21" t="s">
        <v>180</v>
      </c>
      <c r="C49" s="13">
        <f>'[3]D2'!D64*0</f>
        <v>0</v>
      </c>
      <c r="D49" s="13">
        <f>'[3]D2'!E64</f>
        <v>0</v>
      </c>
    </row>
    <row r="50" spans="1:8" ht="15">
      <c r="A50" s="21" t="s">
        <v>24</v>
      </c>
      <c r="B50" s="21" t="s">
        <v>181</v>
      </c>
      <c r="C50" s="13">
        <f>-ROUND('[2]Sheet1'!$C$181/1000,0)</f>
        <v>89369</v>
      </c>
      <c r="D50" s="13">
        <f>-ROUND('[2]Sheet1'!$G$181/1000,0)</f>
        <v>151467</v>
      </c>
      <c r="F50" s="28"/>
      <c r="G50" s="28"/>
      <c r="H50" s="28"/>
    </row>
    <row r="51" spans="1:4" ht="15">
      <c r="A51" s="21" t="s">
        <v>24</v>
      </c>
      <c r="B51" s="21" t="s">
        <v>182</v>
      </c>
      <c r="C51" s="13">
        <f>+'[3]D2'!C64</f>
        <v>-118925</v>
      </c>
      <c r="D51" s="13">
        <f>+'[3]D2'!D64</f>
        <v>-146276</v>
      </c>
    </row>
    <row r="52" spans="1:4" ht="15">
      <c r="A52" s="21" t="s">
        <v>93</v>
      </c>
      <c r="B52" s="21" t="s">
        <v>183</v>
      </c>
      <c r="C52" s="13"/>
      <c r="D52" s="13"/>
    </row>
    <row r="53" spans="1:4" ht="15">
      <c r="A53" s="21" t="s">
        <v>24</v>
      </c>
      <c r="B53" s="21" t="s">
        <v>184</v>
      </c>
      <c r="C53" s="13"/>
      <c r="D53" s="13"/>
    </row>
    <row r="54" spans="1:4" ht="15">
      <c r="A54" s="21" t="s">
        <v>96</v>
      </c>
      <c r="B54" s="21" t="s">
        <v>97</v>
      </c>
      <c r="C54" s="13"/>
      <c r="D54" s="13"/>
    </row>
    <row r="55" spans="1:4" ht="15">
      <c r="A55" s="21" t="s">
        <v>98</v>
      </c>
      <c r="B55" s="21" t="s">
        <v>99</v>
      </c>
      <c r="C55" s="27">
        <f>-+ROUND(SUM('[2]Sheet1'!$C$192:$C$200)/1000,0)-ROUND(('[2]Sheet1'!$C$479+'[2]Sheet1'!$C$498)/1000,0)</f>
        <v>93021</v>
      </c>
      <c r="D55" s="27">
        <f>-+ROUND(SUM('[2]Sheet1'!$G$192:$G$200)/1000,0)-ROUND(('[2]Sheet1'!$G$479+'[2]Sheet1'!$G$498)/1000,0)</f>
        <v>92439</v>
      </c>
    </row>
    <row r="56" spans="1:4" ht="15">
      <c r="A56" s="20" t="s">
        <v>150</v>
      </c>
      <c r="B56" s="20" t="s">
        <v>185</v>
      </c>
      <c r="C56" s="10">
        <f>SUM(C57,C61,C66,C67,C68,C69,C70)</f>
        <v>1877</v>
      </c>
      <c r="D56" s="10">
        <f>SUM(D57,D61,D66,D67,D68,D69,D70)</f>
        <v>1912</v>
      </c>
    </row>
    <row r="57" spans="1:4" ht="15">
      <c r="A57" s="21" t="s">
        <v>24</v>
      </c>
      <c r="B57" s="21" t="s">
        <v>101</v>
      </c>
      <c r="C57" s="12">
        <f>SUM(C58:C60)</f>
        <v>1428</v>
      </c>
      <c r="D57" s="12">
        <f>SUM(D58:D60)</f>
        <v>1428</v>
      </c>
    </row>
    <row r="58" spans="1:4" ht="15">
      <c r="A58" s="21" t="s">
        <v>24</v>
      </c>
      <c r="B58" s="21" t="s">
        <v>186</v>
      </c>
      <c r="C58" s="13"/>
      <c r="D58" s="13"/>
    </row>
    <row r="59" spans="1:4" ht="15">
      <c r="A59" s="21" t="s">
        <v>24</v>
      </c>
      <c r="B59" s="21" t="s">
        <v>187</v>
      </c>
      <c r="C59" s="13"/>
      <c r="D59" s="13"/>
    </row>
    <row r="60" spans="1:4" ht="15">
      <c r="A60" s="21" t="s">
        <v>104</v>
      </c>
      <c r="B60" s="21" t="s">
        <v>188</v>
      </c>
      <c r="C60" s="13">
        <f>-ROUND(SUM('[2]Sheet1'!$C$203:$C$205)/1000,0)</f>
        <v>1428</v>
      </c>
      <c r="D60" s="13">
        <f>-ROUND(SUM('[2]Sheet1'!$G$203:$G$205)/1000,0)</f>
        <v>1428</v>
      </c>
    </row>
    <row r="61" spans="1:4" ht="15">
      <c r="A61" s="21" t="s">
        <v>24</v>
      </c>
      <c r="B61" s="21" t="s">
        <v>106</v>
      </c>
      <c r="C61" s="12">
        <f>SUM(C62:C65)</f>
        <v>449</v>
      </c>
      <c r="D61" s="12">
        <f>SUM(D62:D65)</f>
        <v>484</v>
      </c>
    </row>
    <row r="62" spans="1:4" ht="15">
      <c r="A62" s="21" t="s">
        <v>107</v>
      </c>
      <c r="B62" s="21" t="s">
        <v>189</v>
      </c>
      <c r="C62" s="13"/>
      <c r="D62" s="13"/>
    </row>
    <row r="63" spans="1:4" ht="15">
      <c r="A63" s="21" t="s">
        <v>109</v>
      </c>
      <c r="B63" s="21" t="s">
        <v>190</v>
      </c>
      <c r="C63" s="13"/>
      <c r="D63" s="13"/>
    </row>
    <row r="64" spans="1:4" ht="15">
      <c r="A64" s="21" t="s">
        <v>111</v>
      </c>
      <c r="B64" s="21" t="s">
        <v>191</v>
      </c>
      <c r="C64" s="13"/>
      <c r="D64" s="13"/>
    </row>
    <row r="65" spans="1:4" ht="15">
      <c r="A65" s="21" t="s">
        <v>113</v>
      </c>
      <c r="B65" s="21" t="s">
        <v>192</v>
      </c>
      <c r="C65" s="13">
        <f>-ROUND('[2]Sheet1'!$C$208/1000,0)-ROUND(SUM('[2]Sheet1'!$C$210:$C$212)/1000,0)</f>
        <v>449</v>
      </c>
      <c r="D65" s="13">
        <f>-ROUND('[2]Sheet1'!$G$208/1000,0)-ROUND(SUM('[2]Sheet1'!$G$210:$G$212)/1000,0)</f>
        <v>484</v>
      </c>
    </row>
    <row r="66" spans="1:4" ht="15">
      <c r="A66" s="21" t="s">
        <v>115</v>
      </c>
      <c r="B66" s="21" t="s">
        <v>116</v>
      </c>
      <c r="C66" s="13"/>
      <c r="D66" s="13"/>
    </row>
    <row r="67" spans="1:4" ht="15">
      <c r="A67" s="21" t="s">
        <v>117</v>
      </c>
      <c r="B67" s="21" t="s">
        <v>118</v>
      </c>
      <c r="C67" s="13"/>
      <c r="D67" s="13"/>
    </row>
    <row r="68" spans="1:4" ht="15">
      <c r="A68" s="21" t="s">
        <v>119</v>
      </c>
      <c r="B68" s="21" t="s">
        <v>120</v>
      </c>
      <c r="C68" s="13" t="s">
        <v>24</v>
      </c>
      <c r="D68" s="13" t="s">
        <v>24</v>
      </c>
    </row>
    <row r="69" spans="1:4" ht="15">
      <c r="A69" s="21" t="s">
        <v>193</v>
      </c>
      <c r="B69" s="21" t="s">
        <v>122</v>
      </c>
      <c r="C69" s="13" t="s">
        <v>24</v>
      </c>
      <c r="D69" s="13" t="s">
        <v>24</v>
      </c>
    </row>
    <row r="70" spans="1:4" ht="15">
      <c r="A70" s="21" t="s">
        <v>194</v>
      </c>
      <c r="B70" s="21" t="s">
        <v>124</v>
      </c>
      <c r="C70" s="13" t="s">
        <v>24</v>
      </c>
      <c r="D70" s="13" t="s">
        <v>24</v>
      </c>
    </row>
    <row r="71" spans="1:4" ht="15">
      <c r="A71" s="20" t="s">
        <v>150</v>
      </c>
      <c r="B71" s="20" t="s">
        <v>195</v>
      </c>
      <c r="C71" s="10">
        <f>SUM(C72+C73+C77+C82+C83+C86+C87)</f>
        <v>42341</v>
      </c>
      <c r="D71" s="10">
        <f>SUM(D72+D73+D77+D82+D83+D86+D87)</f>
        <v>38389</v>
      </c>
    </row>
    <row r="72" spans="1:4" ht="15">
      <c r="A72" s="21" t="s">
        <v>126</v>
      </c>
      <c r="B72" s="21" t="s">
        <v>127</v>
      </c>
      <c r="C72" s="13"/>
      <c r="D72" s="13"/>
    </row>
    <row r="73" spans="1:4" ht="15">
      <c r="A73" s="21" t="s">
        <v>24</v>
      </c>
      <c r="B73" s="21" t="s">
        <v>128</v>
      </c>
      <c r="C73" s="12">
        <f>SUM(C74:C76)</f>
        <v>0</v>
      </c>
      <c r="D73" s="12">
        <f>SUM(D74:D76)</f>
        <v>0</v>
      </c>
    </row>
    <row r="74" spans="1:4" ht="15">
      <c r="A74" s="21" t="s">
        <v>24</v>
      </c>
      <c r="B74" s="21" t="s">
        <v>186</v>
      </c>
      <c r="C74" s="13"/>
      <c r="D74" s="13"/>
    </row>
    <row r="75" spans="1:4" ht="15">
      <c r="A75" s="21" t="s">
        <v>24</v>
      </c>
      <c r="B75" s="21" t="s">
        <v>187</v>
      </c>
      <c r="C75" s="13"/>
      <c r="D75" s="13"/>
    </row>
    <row r="76" spans="1:4" ht="15">
      <c r="A76" s="21" t="s">
        <v>129</v>
      </c>
      <c r="B76" s="21" t="s">
        <v>188</v>
      </c>
      <c r="C76" s="13"/>
      <c r="D76" s="13"/>
    </row>
    <row r="77" spans="1:4" ht="15">
      <c r="A77" s="21" t="s">
        <v>24</v>
      </c>
      <c r="B77" s="21" t="s">
        <v>130</v>
      </c>
      <c r="C77" s="12">
        <f>SUM(C78:C81)</f>
        <v>15435</v>
      </c>
      <c r="D77" s="12">
        <f>SUM(D78:D81)</f>
        <v>2878</v>
      </c>
    </row>
    <row r="78" spans="1:4" ht="15">
      <c r="A78" s="21" t="s">
        <v>131</v>
      </c>
      <c r="B78" s="21" t="s">
        <v>189</v>
      </c>
      <c r="C78" s="13"/>
      <c r="D78" s="13"/>
    </row>
    <row r="79" spans="1:4" ht="15">
      <c r="A79" s="21" t="s">
        <v>132</v>
      </c>
      <c r="B79" s="21" t="s">
        <v>190</v>
      </c>
      <c r="C79" s="13"/>
      <c r="D79" s="13"/>
    </row>
    <row r="80" spans="1:4" ht="15">
      <c r="A80" s="21" t="s">
        <v>133</v>
      </c>
      <c r="B80" s="21" t="s">
        <v>191</v>
      </c>
      <c r="C80" s="13"/>
      <c r="D80" s="13"/>
    </row>
    <row r="81" spans="1:4" ht="24">
      <c r="A81" s="21" t="s">
        <v>134</v>
      </c>
      <c r="B81" s="21" t="s">
        <v>196</v>
      </c>
      <c r="C81" s="13">
        <f>-ROUND(SUM('[2]Sheet1'!$C$222:$C$237)/1000,0)</f>
        <v>15435</v>
      </c>
      <c r="D81" s="13">
        <f>-ROUND(SUM('[2]Sheet1'!$G$222:$G$237)/1000,0)</f>
        <v>2878</v>
      </c>
    </row>
    <row r="82" spans="1:4" ht="24">
      <c r="A82" s="21" t="s">
        <v>136</v>
      </c>
      <c r="B82" s="21" t="s">
        <v>137</v>
      </c>
      <c r="C82" s="13"/>
      <c r="D82" s="13"/>
    </row>
    <row r="83" spans="1:4" ht="15">
      <c r="A83" s="21" t="s">
        <v>24</v>
      </c>
      <c r="B83" s="21" t="s">
        <v>138</v>
      </c>
      <c r="C83" s="12">
        <f>SUM(C84+C85)</f>
        <v>26906</v>
      </c>
      <c r="D83" s="12">
        <f>SUM(D84+D85)</f>
        <v>35511</v>
      </c>
    </row>
    <row r="84" spans="1:4" ht="15">
      <c r="A84" s="21" t="s">
        <v>139</v>
      </c>
      <c r="B84" s="21" t="s">
        <v>197</v>
      </c>
      <c r="C84" s="27">
        <f>-ROUND(SUM('[2]Sheet1'!$C$240:$C$249)/1000,0)</f>
        <v>17253</v>
      </c>
      <c r="D84" s="13">
        <f>-ROUND(SUM('[2]Sheet1'!$G$240:$G$249)/1000,0)</f>
        <v>14851</v>
      </c>
    </row>
    <row r="85" spans="1:4" ht="15">
      <c r="A85" s="21" t="s">
        <v>141</v>
      </c>
      <c r="B85" s="21" t="s">
        <v>198</v>
      </c>
      <c r="C85" s="13">
        <f>-ROUND(SUM('[2]Sheet1'!$C$251:$C$259)/1000,0)-ROUND(SUM('[2]Sheet1'!$C$261:$C$266)/1000,0)-ROUND(SUM('[2]Sheet1'!$C$270:$C$279)/1000,0)</f>
        <v>9653</v>
      </c>
      <c r="D85" s="13">
        <f>-ROUND(SUM('[2]Sheet1'!$G$251:$G$259)/1000,0)-ROUND(SUM('[2]Sheet1'!$G$261:$G$266)/1000,0)-ROUND(SUM('[2]Sheet1'!$G$270:$G$279)/1000,0)</f>
        <v>20660</v>
      </c>
    </row>
    <row r="86" spans="1:4" ht="15">
      <c r="A86" s="21" t="s">
        <v>143</v>
      </c>
      <c r="B86" s="21" t="s">
        <v>144</v>
      </c>
      <c r="C86" s="13"/>
      <c r="D86" s="13"/>
    </row>
    <row r="87" spans="1:4" ht="15">
      <c r="A87" s="21" t="s">
        <v>199</v>
      </c>
      <c r="B87" s="21" t="s">
        <v>146</v>
      </c>
      <c r="C87" s="13"/>
      <c r="D87" s="13"/>
    </row>
    <row r="88" spans="1:4" ht="15">
      <c r="A88" s="22" t="s">
        <v>24</v>
      </c>
      <c r="B88" s="23" t="s">
        <v>147</v>
      </c>
      <c r="C88" s="10">
        <f>C43+C56+C71</f>
        <v>139823</v>
      </c>
      <c r="D88" s="10">
        <f>D43+D56+D71</f>
        <v>164880</v>
      </c>
    </row>
    <row r="89" spans="1:4" ht="15">
      <c r="A89" s="16"/>
      <c r="B89" s="16"/>
      <c r="C89" s="17"/>
      <c r="D89" s="17"/>
    </row>
    <row r="90" ht="15">
      <c r="A90" s="2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2" t="s">
        <v>22</v>
      </c>
      <c r="B1" s="54"/>
      <c r="C1" s="54"/>
      <c r="D1" s="55"/>
    </row>
    <row r="2" spans="1:4" s="6" customFormat="1" ht="19.5" customHeight="1" thickBot="1">
      <c r="A2" s="63"/>
      <c r="B2" s="57"/>
      <c r="C2" s="57"/>
      <c r="D2" s="58"/>
    </row>
    <row r="3" spans="1:4" s="6" customFormat="1" ht="19.5" customHeight="1" thickBot="1">
      <c r="A3" s="64"/>
      <c r="B3" s="60"/>
      <c r="C3" s="60"/>
      <c r="D3" s="60"/>
    </row>
    <row r="4" spans="1:4" ht="19.5" customHeight="1" thickBot="1">
      <c r="A4" s="65" t="s">
        <v>23</v>
      </c>
      <c r="B4" s="65"/>
      <c r="C4" s="65"/>
      <c r="D4" s="65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632</v>
      </c>
      <c r="D7" s="10">
        <f>+D8+D13+D17+D20+D21+D22+D23</f>
        <v>578</v>
      </c>
    </row>
    <row r="8" spans="1:4" ht="15">
      <c r="A8" s="21"/>
      <c r="B8" s="21" t="s">
        <v>30</v>
      </c>
      <c r="C8" s="12">
        <f>+C9+C10+C11+C12</f>
        <v>7</v>
      </c>
      <c r="D8" s="12">
        <f>+D9+D10+D11+D12</f>
        <v>5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7</v>
      </c>
      <c r="D10" s="13">
        <v>5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0</v>
      </c>
      <c r="D12" s="13">
        <v>0</v>
      </c>
    </row>
    <row r="13" spans="1:4" ht="15">
      <c r="A13" s="21"/>
      <c r="B13" s="21" t="s">
        <v>38</v>
      </c>
      <c r="C13" s="12">
        <f>+C14+C15+C16</f>
        <v>148</v>
      </c>
      <c r="D13" s="12">
        <f>+D14+D15+D16</f>
        <v>96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148</v>
      </c>
      <c r="D16" s="13">
        <v>96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0</v>
      </c>
      <c r="D20" s="13">
        <v>0</v>
      </c>
    </row>
    <row r="21" spans="1:4" ht="46.5">
      <c r="A21" s="21" t="s">
        <v>49</v>
      </c>
      <c r="B21" s="21" t="s">
        <v>50</v>
      </c>
      <c r="C21" s="13">
        <v>477</v>
      </c>
      <c r="D21" s="13">
        <v>477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3760</v>
      </c>
      <c r="D24" s="10">
        <f>+D25+D31+D34+D38+D39+D40+D41</f>
        <v>3912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1378</v>
      </c>
      <c r="D31" s="12">
        <f>+D32+D33</f>
        <v>1643</v>
      </c>
    </row>
    <row r="32" spans="1:4" ht="24">
      <c r="A32" s="21" t="s">
        <v>64</v>
      </c>
      <c r="B32" s="21" t="s">
        <v>65</v>
      </c>
      <c r="C32" s="13">
        <v>1378</v>
      </c>
      <c r="D32" s="13">
        <v>1643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236</v>
      </c>
      <c r="D34" s="12">
        <f>+D35+D36+D37</f>
        <v>286</v>
      </c>
    </row>
    <row r="35" spans="1:4" ht="46.5">
      <c r="A35" s="21" t="s">
        <v>67</v>
      </c>
      <c r="B35" s="21" t="s">
        <v>68</v>
      </c>
      <c r="C35" s="13">
        <v>0</v>
      </c>
      <c r="D35" s="13">
        <v>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236</v>
      </c>
      <c r="D37" s="13">
        <v>286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1754</v>
      </c>
      <c r="D39" s="13">
        <v>1959</v>
      </c>
    </row>
    <row r="40" spans="1:4" ht="15">
      <c r="A40" s="21" t="s">
        <v>76</v>
      </c>
      <c r="B40" s="21" t="s">
        <v>77</v>
      </c>
      <c r="C40" s="13">
        <v>0</v>
      </c>
      <c r="D40" s="13">
        <v>0</v>
      </c>
    </row>
    <row r="41" spans="1:4" ht="15">
      <c r="A41" s="21"/>
      <c r="B41" s="21" t="s">
        <v>78</v>
      </c>
      <c r="C41" s="13">
        <v>392</v>
      </c>
      <c r="D41" s="13">
        <v>24</v>
      </c>
    </row>
    <row r="42" spans="1:4" ht="15">
      <c r="A42" s="22"/>
      <c r="B42" s="23" t="s">
        <v>79</v>
      </c>
      <c r="C42" s="10">
        <f>+C7+C24</f>
        <v>4392</v>
      </c>
      <c r="D42" s="10">
        <f>+D7+D24</f>
        <v>4490</v>
      </c>
    </row>
    <row r="43" spans="1:4" ht="15">
      <c r="A43" s="20"/>
      <c r="B43" s="20" t="s">
        <v>80</v>
      </c>
      <c r="C43" s="10">
        <f>+C44+C54+C55</f>
        <v>3311</v>
      </c>
      <c r="D43" s="10">
        <f>+D44+D54+D55</f>
        <v>875</v>
      </c>
    </row>
    <row r="44" spans="1:4" ht="15">
      <c r="A44" s="21"/>
      <c r="B44" s="21" t="s">
        <v>81</v>
      </c>
      <c r="C44" s="12">
        <f>+C45+C46+C47+C48+C49+C50+C51+C52+C53</f>
        <v>3225</v>
      </c>
      <c r="D44" s="12">
        <f>+D45+D46+D47+D48+D49+D50+D51+D52+D53</f>
        <v>776</v>
      </c>
    </row>
    <row r="45" spans="1:4" ht="24">
      <c r="A45" s="21" t="s">
        <v>82</v>
      </c>
      <c r="B45" s="21" t="s">
        <v>83</v>
      </c>
      <c r="C45" s="13">
        <v>4132</v>
      </c>
      <c r="D45" s="13">
        <v>1207</v>
      </c>
    </row>
    <row r="46" spans="1:4" ht="15">
      <c r="A46" s="21"/>
      <c r="B46" s="21" t="s">
        <v>84</v>
      </c>
      <c r="C46" s="13">
        <v>2745</v>
      </c>
      <c r="D46" s="13">
        <v>2745</v>
      </c>
    </row>
    <row r="47" spans="1:4" ht="24">
      <c r="A47" s="21" t="s">
        <v>85</v>
      </c>
      <c r="B47" s="21" t="s">
        <v>86</v>
      </c>
      <c r="C47" s="13">
        <v>658</v>
      </c>
      <c r="D47" s="13">
        <v>658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-3834</v>
      </c>
      <c r="D49" s="13">
        <v>-3358</v>
      </c>
    </row>
    <row r="50" spans="1:4" ht="15">
      <c r="A50" s="21"/>
      <c r="B50" s="21" t="s">
        <v>91</v>
      </c>
      <c r="C50" s="13">
        <v>0</v>
      </c>
      <c r="D50" s="13">
        <v>0</v>
      </c>
    </row>
    <row r="51" spans="1:4" ht="15">
      <c r="A51" s="21"/>
      <c r="B51" s="21" t="s">
        <v>92</v>
      </c>
      <c r="C51" s="13">
        <v>-476</v>
      </c>
      <c r="D51" s="13">
        <v>-476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86</v>
      </c>
      <c r="D55" s="13">
        <v>99</v>
      </c>
    </row>
    <row r="56" spans="1:4" ht="15">
      <c r="A56" s="20"/>
      <c r="B56" s="20" t="s">
        <v>100</v>
      </c>
      <c r="C56" s="10">
        <f>+C57+C61+C66+C67+C68+C69+C70</f>
        <v>728</v>
      </c>
      <c r="D56" s="10">
        <f>+D57+D61+D66+D67+D68+D69+D70</f>
        <v>720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696</v>
      </c>
      <c r="D61" s="12">
        <f>+D62+D63+D64+D65</f>
        <v>688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696</v>
      </c>
      <c r="D65" s="13">
        <v>688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32</v>
      </c>
      <c r="D67" s="13">
        <v>32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353</v>
      </c>
      <c r="D71" s="10">
        <f>+D72+D73+D77+D82+D83+D86+D87</f>
        <v>2895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0</v>
      </c>
      <c r="D73" s="12">
        <f>+D74+D75+D76</f>
        <v>0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0</v>
      </c>
      <c r="D76" s="13">
        <v>0</v>
      </c>
    </row>
    <row r="77" spans="1:4" ht="15">
      <c r="A77" s="21"/>
      <c r="B77" s="21" t="s">
        <v>130</v>
      </c>
      <c r="C77" s="12">
        <f>+C78+C79+C80+C81</f>
        <v>137</v>
      </c>
      <c r="D77" s="12">
        <f>+D78+D79+D80+D81</f>
        <v>2668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137</v>
      </c>
      <c r="D81" s="13">
        <v>2668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216</v>
      </c>
      <c r="D83" s="12">
        <f>+D84+D85</f>
        <v>227</v>
      </c>
    </row>
    <row r="84" spans="1:4" ht="24">
      <c r="A84" s="21" t="s">
        <v>139</v>
      </c>
      <c r="B84" s="21" t="s">
        <v>140</v>
      </c>
      <c r="C84" s="13">
        <v>0</v>
      </c>
      <c r="D84" s="13">
        <v>0</v>
      </c>
    </row>
    <row r="85" spans="1:4" ht="24">
      <c r="A85" s="21" t="s">
        <v>141</v>
      </c>
      <c r="B85" s="21" t="s">
        <v>142</v>
      </c>
      <c r="C85" s="13">
        <v>216</v>
      </c>
      <c r="D85" s="13">
        <v>227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4392</v>
      </c>
      <c r="D88" s="10">
        <f>+D43+D56+D71</f>
        <v>4490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64">
      <selection activeCell="B16" sqref="B16"/>
    </sheetView>
  </sheetViews>
  <sheetFormatPr defaultColWidth="9.140625" defaultRowHeight="15"/>
  <cols>
    <col min="1" max="1" width="28.8515625" style="7" customWidth="1"/>
    <col min="2" max="2" width="56.14062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2" t="s">
        <v>22</v>
      </c>
      <c r="B1" s="54"/>
      <c r="C1" s="54"/>
      <c r="D1" s="55"/>
    </row>
    <row r="2" spans="1:4" s="6" customFormat="1" ht="19.5" customHeight="1" thickBot="1">
      <c r="A2" s="63"/>
      <c r="B2" s="57"/>
      <c r="C2" s="57"/>
      <c r="D2" s="58"/>
    </row>
    <row r="3" spans="1:4" s="6" customFormat="1" ht="19.5" customHeight="1" thickBot="1">
      <c r="A3" s="64"/>
      <c r="B3" s="60"/>
      <c r="C3" s="60"/>
      <c r="D3" s="60"/>
    </row>
    <row r="4" spans="1:4" ht="19.5" customHeight="1" thickBot="1">
      <c r="A4" s="65" t="s">
        <v>23</v>
      </c>
      <c r="B4" s="65"/>
      <c r="C4" s="65"/>
      <c r="D4" s="65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v>16856</v>
      </c>
      <c r="D7" s="10">
        <v>16481</v>
      </c>
    </row>
    <row r="8" spans="1:4" ht="15">
      <c r="A8" s="21"/>
      <c r="B8" s="21" t="s">
        <v>30</v>
      </c>
      <c r="C8" s="12">
        <v>723</v>
      </c>
      <c r="D8" s="12">
        <v>546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484</v>
      </c>
      <c r="D10" s="13">
        <v>259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239</v>
      </c>
      <c r="D12" s="13">
        <v>287</v>
      </c>
    </row>
    <row r="13" spans="1:4" ht="15">
      <c r="A13" s="21"/>
      <c r="B13" s="21" t="s">
        <v>38</v>
      </c>
      <c r="C13" s="12">
        <v>15956</v>
      </c>
      <c r="D13" s="12">
        <v>15758</v>
      </c>
    </row>
    <row r="14" spans="1:4" ht="15">
      <c r="A14" s="21" t="s">
        <v>39</v>
      </c>
      <c r="B14" s="21" t="s">
        <v>40</v>
      </c>
      <c r="C14" s="13">
        <v>4892</v>
      </c>
      <c r="D14" s="13">
        <v>4892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11064</v>
      </c>
      <c r="D16" s="13">
        <v>10866</v>
      </c>
    </row>
    <row r="17" spans="1:4" ht="15">
      <c r="A17" s="21"/>
      <c r="B17" s="21" t="s">
        <v>43</v>
      </c>
      <c r="C17" s="12">
        <v>0</v>
      </c>
      <c r="D17" s="12"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177</v>
      </c>
      <c r="D20" s="13">
        <v>177</v>
      </c>
    </row>
    <row r="21" spans="1:4" ht="46.5">
      <c r="A21" s="21" t="s">
        <v>49</v>
      </c>
      <c r="B21" s="21" t="s">
        <v>50</v>
      </c>
      <c r="C21" s="13">
        <v>0</v>
      </c>
      <c r="D21" s="13">
        <v>0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v>31443</v>
      </c>
      <c r="D24" s="10">
        <v>34467</v>
      </c>
    </row>
    <row r="25" spans="1:4" ht="15">
      <c r="A25" s="21"/>
      <c r="B25" s="21" t="s">
        <v>55</v>
      </c>
      <c r="C25" s="12">
        <v>0</v>
      </c>
      <c r="D25" s="12"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v>4691</v>
      </c>
      <c r="D31" s="12">
        <v>3775</v>
      </c>
    </row>
    <row r="32" spans="1:4" ht="24">
      <c r="A32" s="21" t="s">
        <v>64</v>
      </c>
      <c r="B32" s="21" t="s">
        <v>65</v>
      </c>
      <c r="C32" s="13">
        <v>4640</v>
      </c>
      <c r="D32" s="13">
        <v>3638</v>
      </c>
    </row>
    <row r="33" spans="1:4" ht="15">
      <c r="A33" s="21"/>
      <c r="B33" s="21" t="s">
        <v>35</v>
      </c>
      <c r="C33" s="13">
        <v>51</v>
      </c>
      <c r="D33" s="13">
        <v>137</v>
      </c>
    </row>
    <row r="34" spans="1:4" ht="15">
      <c r="A34" s="21"/>
      <c r="B34" s="21" t="s">
        <v>66</v>
      </c>
      <c r="C34" s="12">
        <v>24329</v>
      </c>
      <c r="D34" s="12">
        <v>28300</v>
      </c>
    </row>
    <row r="35" spans="1:4" ht="46.5">
      <c r="A35" s="21" t="s">
        <v>67</v>
      </c>
      <c r="B35" s="21" t="s">
        <v>68</v>
      </c>
      <c r="C35" s="13">
        <v>987</v>
      </c>
      <c r="D35" s="13">
        <v>1760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23342</v>
      </c>
      <c r="D37" s="13">
        <v>26540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1294</v>
      </c>
      <c r="D39" s="13">
        <v>1311</v>
      </c>
    </row>
    <row r="40" spans="1:4" ht="15">
      <c r="A40" s="21" t="s">
        <v>76</v>
      </c>
      <c r="B40" s="21" t="s">
        <v>77</v>
      </c>
      <c r="C40" s="13">
        <v>177</v>
      </c>
      <c r="D40" s="13">
        <v>154</v>
      </c>
    </row>
    <row r="41" spans="1:4" ht="15">
      <c r="A41" s="21"/>
      <c r="B41" s="21" t="s">
        <v>78</v>
      </c>
      <c r="C41" s="13">
        <v>952</v>
      </c>
      <c r="D41" s="13">
        <v>927</v>
      </c>
    </row>
    <row r="42" spans="1:4" ht="15">
      <c r="A42" s="22"/>
      <c r="B42" s="23" t="s">
        <v>79</v>
      </c>
      <c r="C42" s="10">
        <v>48299</v>
      </c>
      <c r="D42" s="10">
        <v>50948</v>
      </c>
    </row>
    <row r="43" spans="1:4" ht="15">
      <c r="A43" s="20"/>
      <c r="B43" s="20" t="s">
        <v>80</v>
      </c>
      <c r="C43" s="10">
        <v>11477</v>
      </c>
      <c r="D43" s="10">
        <v>13761</v>
      </c>
    </row>
    <row r="44" spans="1:4" ht="15">
      <c r="A44" s="21"/>
      <c r="B44" s="21" t="s">
        <v>81</v>
      </c>
      <c r="C44" s="12">
        <v>11477</v>
      </c>
      <c r="D44" s="12">
        <v>13761</v>
      </c>
    </row>
    <row r="45" spans="1:4" ht="24">
      <c r="A45" s="21" t="s">
        <v>82</v>
      </c>
      <c r="B45" s="21" t="s">
        <v>83</v>
      </c>
      <c r="C45" s="13">
        <v>0</v>
      </c>
      <c r="D45" s="13">
        <v>0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>
        <v>0</v>
      </c>
      <c r="D47" s="13">
        <v>0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-415895</v>
      </c>
      <c r="D49" s="13">
        <v>-416090</v>
      </c>
    </row>
    <row r="50" spans="1:4" ht="15">
      <c r="A50" s="21"/>
      <c r="B50" s="21" t="s">
        <v>91</v>
      </c>
      <c r="C50" s="13">
        <v>429656</v>
      </c>
      <c r="D50" s="13">
        <v>429656</v>
      </c>
    </row>
    <row r="51" spans="1:4" ht="15">
      <c r="A51" s="21"/>
      <c r="B51" s="21" t="s">
        <v>92</v>
      </c>
      <c r="C51" s="13">
        <v>-2284</v>
      </c>
      <c r="D51" s="13">
        <v>195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v>2</v>
      </c>
      <c r="D56" s="10">
        <v>0</v>
      </c>
    </row>
    <row r="57" spans="1:4" ht="15">
      <c r="A57" s="21"/>
      <c r="B57" s="21" t="s">
        <v>101</v>
      </c>
      <c r="C57" s="12">
        <v>0</v>
      </c>
      <c r="D57" s="12"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24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v>2</v>
      </c>
      <c r="D61" s="12"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2</v>
      </c>
      <c r="D65" s="13">
        <v>0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v>36820</v>
      </c>
      <c r="D71" s="10">
        <v>37187</v>
      </c>
    </row>
    <row r="72" spans="1:4" ht="24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v>2867</v>
      </c>
      <c r="D73" s="12">
        <v>3306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24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2867</v>
      </c>
      <c r="D76" s="13">
        <v>3306</v>
      </c>
    </row>
    <row r="77" spans="1:4" ht="15">
      <c r="A77" s="21"/>
      <c r="B77" s="21" t="s">
        <v>130</v>
      </c>
      <c r="C77" s="12">
        <v>310</v>
      </c>
      <c r="D77" s="12">
        <v>3927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310</v>
      </c>
      <c r="D79" s="13">
        <v>3927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0</v>
      </c>
      <c r="D81" s="13">
        <v>0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v>33643</v>
      </c>
      <c r="D83" s="12">
        <v>29954</v>
      </c>
    </row>
    <row r="84" spans="1:4" ht="24">
      <c r="A84" s="21" t="s">
        <v>139</v>
      </c>
      <c r="B84" s="21" t="s">
        <v>140</v>
      </c>
      <c r="C84" s="13">
        <v>25730</v>
      </c>
      <c r="D84" s="13">
        <v>24895</v>
      </c>
    </row>
    <row r="85" spans="1:4" ht="24">
      <c r="A85" s="21" t="s">
        <v>141</v>
      </c>
      <c r="B85" s="21" t="s">
        <v>142</v>
      </c>
      <c r="C85" s="13">
        <v>7913</v>
      </c>
      <c r="D85" s="13">
        <v>5059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v>48299</v>
      </c>
      <c r="D88" s="10">
        <v>50948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B64">
      <selection activeCell="C80" sqref="C80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2" t="s">
        <v>22</v>
      </c>
      <c r="B1" s="54"/>
      <c r="C1" s="54"/>
      <c r="D1" s="55"/>
    </row>
    <row r="2" spans="1:4" s="6" customFormat="1" ht="19.5" customHeight="1" thickBot="1">
      <c r="A2" s="63"/>
      <c r="B2" s="57"/>
      <c r="C2" s="57"/>
      <c r="D2" s="58"/>
    </row>
    <row r="3" spans="1:4" s="6" customFormat="1" ht="19.5" customHeight="1" thickBot="1">
      <c r="A3" s="64"/>
      <c r="B3" s="60"/>
      <c r="C3" s="60"/>
      <c r="D3" s="60"/>
    </row>
    <row r="4" spans="1:4" ht="19.5" customHeight="1" thickBot="1">
      <c r="A4" s="65" t="s">
        <v>23</v>
      </c>
      <c r="B4" s="65"/>
      <c r="C4" s="65"/>
      <c r="D4" s="65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11</v>
      </c>
      <c r="D7" s="10">
        <f>+D8+D13+D17+D20+D21+D22+D23</f>
        <v>11</v>
      </c>
    </row>
    <row r="8" spans="1:4" ht="15">
      <c r="A8" s="21"/>
      <c r="B8" s="21" t="s">
        <v>30</v>
      </c>
      <c r="C8" s="12">
        <f>+C9+C10+C11+C12</f>
        <v>0</v>
      </c>
      <c r="D8" s="12">
        <f>+D9+D10+D11+D12</f>
        <v>0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0</v>
      </c>
      <c r="D10" s="13">
        <v>0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0</v>
      </c>
      <c r="D12" s="13">
        <v>0</v>
      </c>
    </row>
    <row r="13" spans="1:4" ht="15">
      <c r="A13" s="21"/>
      <c r="B13" s="21" t="s">
        <v>38</v>
      </c>
      <c r="C13" s="12">
        <f>+C14+C15+C16</f>
        <v>11</v>
      </c>
      <c r="D13" s="12">
        <f>+D14+D15+D16</f>
        <v>11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11</v>
      </c>
      <c r="D16" s="13">
        <v>11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0</v>
      </c>
      <c r="D20" s="13">
        <v>0</v>
      </c>
    </row>
    <row r="21" spans="1:4" ht="46.5">
      <c r="A21" s="21" t="s">
        <v>49</v>
      </c>
      <c r="B21" s="21" t="s">
        <v>50</v>
      </c>
      <c r="C21" s="13">
        <v>0</v>
      </c>
      <c r="D21" s="13">
        <v>0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10645</v>
      </c>
      <c r="D24" s="10">
        <f>+D25+D31+D34+D38+D39+D40+D41</f>
        <v>7686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0</v>
      </c>
      <c r="D31" s="12">
        <f>+D32+D33</f>
        <v>0</v>
      </c>
    </row>
    <row r="32" spans="1:4" ht="24">
      <c r="A32" s="21" t="s">
        <v>64</v>
      </c>
      <c r="B32" s="21" t="s">
        <v>65</v>
      </c>
      <c r="C32" s="13">
        <v>0</v>
      </c>
      <c r="D32" s="13">
        <v>0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1777</v>
      </c>
      <c r="D34" s="12">
        <f>+D35+D36+D37</f>
        <v>2</v>
      </c>
    </row>
    <row r="35" spans="1:4" ht="46.5">
      <c r="A35" s="21" t="s">
        <v>67</v>
      </c>
      <c r="B35" s="21" t="s">
        <v>68</v>
      </c>
      <c r="C35" s="13">
        <v>0</v>
      </c>
      <c r="D35" s="13">
        <v>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1777</v>
      </c>
      <c r="D37" s="13">
        <v>2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0</v>
      </c>
      <c r="D39" s="13">
        <v>0</v>
      </c>
    </row>
    <row r="40" spans="1:4" ht="15">
      <c r="A40" s="21" t="s">
        <v>76</v>
      </c>
      <c r="B40" s="21" t="s">
        <v>77</v>
      </c>
      <c r="C40" s="13">
        <v>0</v>
      </c>
      <c r="D40" s="13">
        <v>0</v>
      </c>
    </row>
    <row r="41" spans="1:4" ht="15">
      <c r="A41" s="21"/>
      <c r="B41" s="21" t="s">
        <v>78</v>
      </c>
      <c r="C41" s="13">
        <v>8868</v>
      </c>
      <c r="D41" s="13">
        <v>7684</v>
      </c>
    </row>
    <row r="42" spans="1:4" ht="15">
      <c r="A42" s="22"/>
      <c r="B42" s="23" t="s">
        <v>79</v>
      </c>
      <c r="C42" s="10">
        <f>+C7+C24</f>
        <v>10656</v>
      </c>
      <c r="D42" s="10">
        <f>+D7+D24</f>
        <v>7697</v>
      </c>
    </row>
    <row r="43" spans="1:4" ht="15">
      <c r="A43" s="20"/>
      <c r="B43" s="20" t="s">
        <v>80</v>
      </c>
      <c r="C43" s="10">
        <f>+C44+C54+C55</f>
        <v>7675</v>
      </c>
      <c r="D43" s="10">
        <f>+D44+D54+D55</f>
        <v>6292</v>
      </c>
    </row>
    <row r="44" spans="1:4" ht="15">
      <c r="A44" s="21"/>
      <c r="B44" s="21" t="s">
        <v>81</v>
      </c>
      <c r="C44" s="12">
        <f>+C45+C46+C47+C48+C49+C50+C51+C52+C53</f>
        <v>7675</v>
      </c>
      <c r="D44" s="12">
        <f>+D45+D46+D47+D48+D49+D50+D51+D52+D53</f>
        <v>6292</v>
      </c>
    </row>
    <row r="45" spans="1:4" ht="24">
      <c r="A45" s="21" t="s">
        <v>82</v>
      </c>
      <c r="B45" s="21" t="s">
        <v>83</v>
      </c>
      <c r="C45" s="13">
        <v>6312</v>
      </c>
      <c r="D45" s="13">
        <v>14026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/>
      <c r="D47" s="13">
        <v>-379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-19</v>
      </c>
      <c r="D49" s="13">
        <v>-5257</v>
      </c>
    </row>
    <row r="50" spans="1:4" ht="15">
      <c r="A50" s="21"/>
      <c r="B50" s="21" t="s">
        <v>91</v>
      </c>
      <c r="C50" s="13">
        <v>0</v>
      </c>
      <c r="D50" s="13">
        <v>0</v>
      </c>
    </row>
    <row r="51" spans="1:4" ht="15">
      <c r="A51" s="21"/>
      <c r="B51" s="21" t="s">
        <v>92</v>
      </c>
      <c r="C51" s="13">
        <v>1382</v>
      </c>
      <c r="D51" s="13">
        <v>-2098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0</v>
      </c>
      <c r="D61" s="12">
        <f>+D62+D63+D64+D65</f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0</v>
      </c>
      <c r="D65" s="13">
        <v>0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2981</v>
      </c>
      <c r="D71" s="10">
        <f>+D72+D73+D77+D82+D83+D86+D87</f>
        <v>1405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0</v>
      </c>
      <c r="D73" s="12">
        <f>+D74+D75+D76</f>
        <v>0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0</v>
      </c>
      <c r="D76" s="13">
        <v>0</v>
      </c>
    </row>
    <row r="77" spans="1:4" ht="15">
      <c r="A77" s="21"/>
      <c r="B77" s="21" t="s">
        <v>130</v>
      </c>
      <c r="C77" s="12">
        <f>+C78+C79+C80+C81</f>
        <v>2775</v>
      </c>
      <c r="D77" s="12">
        <f>+D78+D79+D80+D81</f>
        <v>0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2775</v>
      </c>
      <c r="D81" s="13">
        <v>0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206</v>
      </c>
      <c r="D83" s="12">
        <f>+D84+D85</f>
        <v>1405</v>
      </c>
    </row>
    <row r="84" spans="1:4" ht="24">
      <c r="A84" s="21" t="s">
        <v>139</v>
      </c>
      <c r="B84" s="21" t="s">
        <v>140</v>
      </c>
      <c r="C84" s="13">
        <v>173</v>
      </c>
      <c r="D84" s="13"/>
    </row>
    <row r="85" spans="1:4" ht="24">
      <c r="A85" s="21" t="s">
        <v>141</v>
      </c>
      <c r="B85" s="21" t="s">
        <v>142</v>
      </c>
      <c r="C85" s="13">
        <v>33</v>
      </c>
      <c r="D85" s="13">
        <v>1405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10656</v>
      </c>
      <c r="D88" s="10">
        <f>+D43+D56+D71</f>
        <v>7697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B67">
      <selection activeCell="C81" sqref="C8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2" t="s">
        <v>22</v>
      </c>
      <c r="B1" s="54"/>
      <c r="C1" s="54"/>
      <c r="D1" s="55"/>
    </row>
    <row r="2" spans="1:4" s="6" customFormat="1" ht="19.5" customHeight="1" thickBot="1">
      <c r="A2" s="63"/>
      <c r="B2" s="57"/>
      <c r="C2" s="57"/>
      <c r="D2" s="58"/>
    </row>
    <row r="3" spans="1:4" s="6" customFormat="1" ht="19.5" customHeight="1" thickBot="1">
      <c r="A3" s="64"/>
      <c r="B3" s="60"/>
      <c r="C3" s="60"/>
      <c r="D3" s="60"/>
    </row>
    <row r="4" spans="1:4" ht="19.5" customHeight="1" thickBot="1">
      <c r="A4" s="65" t="s">
        <v>23</v>
      </c>
      <c r="B4" s="65"/>
      <c r="C4" s="65"/>
      <c r="D4" s="65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1166</v>
      </c>
      <c r="D7" s="10">
        <f>+D8+D13+D17+D20+D21+D22+D23</f>
        <v>964</v>
      </c>
    </row>
    <row r="8" spans="1:4" ht="15">
      <c r="A8" s="21"/>
      <c r="B8" s="21" t="s">
        <v>30</v>
      </c>
      <c r="C8" s="12">
        <f>+C9+C10+C11+C12</f>
        <v>100</v>
      </c>
      <c r="D8" s="12">
        <f>+D9+D10+D11+D12</f>
        <v>141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0</v>
      </c>
      <c r="D10" s="13">
        <v>0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100</v>
      </c>
      <c r="D12" s="13">
        <v>141</v>
      </c>
    </row>
    <row r="13" spans="1:4" ht="15">
      <c r="A13" s="21"/>
      <c r="B13" s="21" t="s">
        <v>38</v>
      </c>
      <c r="C13" s="12">
        <f>+C14+C15+C16</f>
        <v>1065</v>
      </c>
      <c r="D13" s="12">
        <f>+D14+D15+D16</f>
        <v>818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1065</v>
      </c>
      <c r="D16" s="13">
        <v>818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0</v>
      </c>
      <c r="D20" s="13">
        <v>0</v>
      </c>
    </row>
    <row r="21" spans="1:4" ht="46.5">
      <c r="A21" s="21" t="s">
        <v>49</v>
      </c>
      <c r="B21" s="21" t="s">
        <v>50</v>
      </c>
      <c r="C21" s="13">
        <v>1</v>
      </c>
      <c r="D21" s="13">
        <v>5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6437</v>
      </c>
      <c r="D24" s="10">
        <f>+D25+D31+D34+D38+D39+D40+D41</f>
        <v>6194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205</v>
      </c>
      <c r="D31" s="12">
        <f>+D32+D33</f>
        <v>205</v>
      </c>
    </row>
    <row r="32" spans="1:4" ht="24">
      <c r="A32" s="21" t="s">
        <v>64</v>
      </c>
      <c r="B32" s="21" t="s">
        <v>65</v>
      </c>
      <c r="C32" s="13">
        <v>205</v>
      </c>
      <c r="D32" s="13">
        <v>205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3752</v>
      </c>
      <c r="D34" s="12">
        <f>+D35+D36+D37</f>
        <v>1994</v>
      </c>
    </row>
    <row r="35" spans="1:4" ht="46.5">
      <c r="A35" s="21" t="s">
        <v>67</v>
      </c>
      <c r="B35" s="21" t="s">
        <v>68</v>
      </c>
      <c r="C35" s="13">
        <v>3347</v>
      </c>
      <c r="D35" s="13">
        <v>1885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405</v>
      </c>
      <c r="D37" s="13">
        <v>109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0</v>
      </c>
      <c r="D39" s="13">
        <v>0</v>
      </c>
    </row>
    <row r="40" spans="1:4" ht="15">
      <c r="A40" s="21" t="s">
        <v>76</v>
      </c>
      <c r="B40" s="21" t="s">
        <v>77</v>
      </c>
      <c r="C40" s="13">
        <v>29</v>
      </c>
      <c r="D40" s="13">
        <v>29</v>
      </c>
    </row>
    <row r="41" spans="1:4" ht="15">
      <c r="A41" s="21"/>
      <c r="B41" s="21" t="s">
        <v>78</v>
      </c>
      <c r="C41" s="13">
        <v>2451</v>
      </c>
      <c r="D41" s="13">
        <v>3966</v>
      </c>
    </row>
    <row r="42" spans="1:4" ht="15">
      <c r="A42" s="22"/>
      <c r="B42" s="23" t="s">
        <v>79</v>
      </c>
      <c r="C42" s="10">
        <f>+C7+C24</f>
        <v>7603</v>
      </c>
      <c r="D42" s="10">
        <f>+D7+D24</f>
        <v>7158</v>
      </c>
    </row>
    <row r="43" spans="1:4" ht="15">
      <c r="A43" s="20"/>
      <c r="B43" s="20" t="s">
        <v>80</v>
      </c>
      <c r="C43" s="10">
        <f>+C44+C54+C55</f>
        <v>5120</v>
      </c>
      <c r="D43" s="10">
        <f>+D44+D54+D55</f>
        <v>5352</v>
      </c>
    </row>
    <row r="44" spans="1:4" ht="15">
      <c r="A44" s="21"/>
      <c r="B44" s="21" t="s">
        <v>81</v>
      </c>
      <c r="C44" s="12">
        <f>+C45+C46+C47+C48+C49+C50+C51+C52+C53</f>
        <v>5120</v>
      </c>
      <c r="D44" s="12">
        <f>+D45+D46+D47+D48+D49+D50+D51+D52+D53</f>
        <v>5352</v>
      </c>
    </row>
    <row r="45" spans="1:4" ht="24">
      <c r="A45" s="21" t="s">
        <v>82</v>
      </c>
      <c r="B45" s="21" t="s">
        <v>83</v>
      </c>
      <c r="C45" s="13">
        <v>2000</v>
      </c>
      <c r="D45" s="13">
        <v>2000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>
        <v>1128</v>
      </c>
      <c r="D47" s="13">
        <v>1128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498</v>
      </c>
      <c r="D49" s="13">
        <v>0</v>
      </c>
    </row>
    <row r="50" spans="1:4" ht="15">
      <c r="A50" s="21"/>
      <c r="B50" s="21" t="s">
        <v>91</v>
      </c>
      <c r="C50" s="13">
        <v>1726</v>
      </c>
      <c r="D50" s="13">
        <v>1726</v>
      </c>
    </row>
    <row r="51" spans="1:4" ht="15">
      <c r="A51" s="21"/>
      <c r="B51" s="21" t="s">
        <v>92</v>
      </c>
      <c r="C51" s="13">
        <v>-232</v>
      </c>
      <c r="D51" s="13">
        <v>498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0</v>
      </c>
      <c r="D61" s="12">
        <f>+D62+D63+D64+D65</f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0</v>
      </c>
      <c r="D65" s="13">
        <v>0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2483</v>
      </c>
      <c r="D71" s="10">
        <f>+D72+D73+D77+D82+D83+D86+D87</f>
        <v>1806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419</v>
      </c>
      <c r="D73" s="12">
        <f>+D74+D75+D76</f>
        <v>0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419</v>
      </c>
      <c r="D76" s="13">
        <v>0</v>
      </c>
    </row>
    <row r="77" spans="1:4" ht="15">
      <c r="A77" s="21"/>
      <c r="B77" s="21" t="s">
        <v>130</v>
      </c>
      <c r="C77" s="12">
        <f>+C78+C79+C80+C81</f>
        <v>1</v>
      </c>
      <c r="D77" s="12">
        <f>+D78+D79+D80+D81</f>
        <v>0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1</v>
      </c>
      <c r="D81" s="13">
        <v>0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2063</v>
      </c>
      <c r="D83" s="12">
        <f>+D84+D85</f>
        <v>1806</v>
      </c>
    </row>
    <row r="84" spans="1:4" ht="24">
      <c r="A84" s="21" t="s">
        <v>139</v>
      </c>
      <c r="B84" s="21" t="s">
        <v>140</v>
      </c>
      <c r="C84" s="13">
        <v>458</v>
      </c>
      <c r="D84" s="13">
        <v>419</v>
      </c>
    </row>
    <row r="85" spans="1:4" ht="24">
      <c r="A85" s="21" t="s">
        <v>141</v>
      </c>
      <c r="B85" s="21" t="s">
        <v>142</v>
      </c>
      <c r="C85" s="13">
        <v>1605</v>
      </c>
      <c r="D85" s="13">
        <v>1387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7603</v>
      </c>
      <c r="D88" s="10">
        <f>+D43+D56+D71</f>
        <v>7158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2019-09-23T07:37:06Z</dcterms:created>
  <dcterms:modified xsi:type="dcterms:W3CDTF">2019-10-24T07:39:25Z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